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91" windowWidth="12120" windowHeight="8445" activeTab="0"/>
  </bookViews>
  <sheets>
    <sheet name="SINAN-SINITOX" sheetId="1" r:id="rId1"/>
    <sheet name="PARA" sheetId="2" r:id="rId2"/>
    <sheet name="SINITOX" sheetId="3" r:id="rId3"/>
  </sheets>
  <definedNames>
    <definedName name="_xlnm.Print_Area" localSheetId="0">'SINAN-SINITOX'!$A$1:$BX$43</definedName>
  </definedNames>
  <calcPr fullCalcOnLoad="1"/>
</workbook>
</file>

<file path=xl/sharedStrings.xml><?xml version="1.0" encoding="utf-8"?>
<sst xmlns="http://schemas.openxmlformats.org/spreadsheetml/2006/main" count="1990" uniqueCount="244">
  <si>
    <t>BRASIL (BR)</t>
  </si>
  <si>
    <t>NORTE (N)</t>
  </si>
  <si>
    <t>Acre (AC)</t>
  </si>
  <si>
    <t>Amazonas (AM)</t>
  </si>
  <si>
    <t>Roraima (RR)</t>
  </si>
  <si>
    <t>Tocantins (TO)</t>
  </si>
  <si>
    <t>NORDESTE (NE)</t>
  </si>
  <si>
    <t>Rio Grande do Norte (RN)</t>
  </si>
  <si>
    <t>Pernambuco (PE)</t>
  </si>
  <si>
    <t>Alagoas (AL)</t>
  </si>
  <si>
    <t>Sergipe (SE)</t>
  </si>
  <si>
    <t>Bahia (BA)</t>
  </si>
  <si>
    <t>SUDESTE (SE)</t>
  </si>
  <si>
    <t>Minas Gerais (MG)</t>
  </si>
  <si>
    <t>Rio de Janeiro (RJ)</t>
  </si>
  <si>
    <t>SUL (S)</t>
  </si>
  <si>
    <t>Santa Catarina (SC)</t>
  </si>
  <si>
    <t>Rio Grande do Sul (RS)</t>
  </si>
  <si>
    <t>Mato Grosso do Sul (MS)</t>
  </si>
  <si>
    <t>Mato Grosso (MT)</t>
  </si>
  <si>
    <t>Distrito Federal (DF)</t>
  </si>
  <si>
    <t>-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</si>
  <si>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</si>
  <si>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</si>
  <si>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</si>
  <si>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</si>
  <si>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</si>
  <si>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</si>
  <si>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</si>
  <si>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</si>
  <si>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</si>
  <si>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</si>
  <si>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</si>
  <si>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</si>
  <si>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Rondonia (RO)</t>
  </si>
  <si>
    <t>Para (PA)</t>
  </si>
  <si>
    <t>Amapa (AP)</t>
  </si>
  <si>
    <t>Maranhao (MA)</t>
  </si>
  <si>
    <t>Piaui (PI)</t>
  </si>
  <si>
    <t>Ceara (CE)</t>
  </si>
  <si>
    <t>Paraiba (PB)</t>
  </si>
  <si>
    <t>Espirito Santo (ES)</t>
  </si>
  <si>
    <t>Sao Paulo (SP)</t>
  </si>
  <si>
    <t>Parana (PR)</t>
  </si>
  <si>
    <t>CENTRO OESTE (CO)</t>
  </si>
  <si>
    <t>Goias (GO)</t>
  </si>
  <si>
    <t>..</t>
  </si>
  <si>
    <t>…</t>
  </si>
  <si>
    <t>...</t>
  </si>
  <si>
    <t>BR</t>
  </si>
  <si>
    <t>N</t>
  </si>
  <si>
    <t>RO</t>
  </si>
  <si>
    <t>AC</t>
  </si>
  <si>
    <t>AM</t>
  </si>
  <si>
    <t>RR</t>
  </si>
  <si>
    <t>PA</t>
  </si>
  <si>
    <t>AP</t>
  </si>
  <si>
    <t>TO</t>
  </si>
  <si>
    <t>NE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</si>
  <si>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</si>
  <si>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</si>
  <si>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</si>
  <si>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</si>
  <si>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</si>
  <si>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</si>
  <si>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</si>
  <si>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</si>
  <si>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</si>
  <si>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</si>
  <si>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</si>
  <si>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</si>
  <si>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</si>
  <si>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S</t>
  </si>
  <si>
    <t>PR</t>
  </si>
  <si>
    <t>SC</t>
  </si>
  <si>
    <t>RS</t>
  </si>
  <si>
    <t>CO</t>
  </si>
  <si>
    <t>MS</t>
  </si>
  <si>
    <t>MT</t>
  </si>
  <si>
    <t>GO</t>
  </si>
  <si>
    <t>DF</t>
  </si>
  <si>
    <t>(-)     Dado numérico igual a zero, não resultante de arredondamento (Não foram registrados casos pelo(s) Centro(s) deste Estado ou Região).</t>
  </si>
  <si>
    <t>(..)    Não se aplica dado numérico (Não existe Centro neste Estado ou Região).</t>
  </si>
  <si>
    <t>Circunstância</t>
  </si>
  <si>
    <t>C1  Acidente de Trabalho</t>
  </si>
  <si>
    <t>C2 Ambiental</t>
  </si>
  <si>
    <t>C3 Tentativa de Suicídio</t>
  </si>
  <si>
    <t>C5 Alimentos Contaminados</t>
  </si>
  <si>
    <t>C6 Criminosa</t>
  </si>
  <si>
    <t>C2</t>
  </si>
  <si>
    <t>C3</t>
  </si>
  <si>
    <t>C4</t>
  </si>
  <si>
    <t>C5</t>
  </si>
  <si>
    <t>C6</t>
  </si>
  <si>
    <t>C7</t>
  </si>
  <si>
    <t>C1</t>
  </si>
  <si>
    <t xml:space="preserve">&lt; 1 </t>
  </si>
  <si>
    <t>1-4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</si>
  <si>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</si>
  <si>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</si>
  <si>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</si>
  <si>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</si>
  <si>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</si>
  <si>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</si>
  <si>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</si>
  <si>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</si>
  <si>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</si>
  <si>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80e+</t>
  </si>
  <si>
    <t>Masculino</t>
  </si>
  <si>
    <t>Feminino</t>
  </si>
  <si>
    <t>M</t>
  </si>
  <si>
    <t>F</t>
  </si>
  <si>
    <t>SEXO</t>
  </si>
  <si>
    <t>(M) Masculino</t>
  </si>
  <si>
    <t>(F) Feminino</t>
  </si>
  <si>
    <t>Urbana</t>
  </si>
  <si>
    <t>Rural</t>
  </si>
  <si>
    <t>ZONA</t>
  </si>
  <si>
    <t>FAIXA ETÁRIA</t>
  </si>
  <si>
    <t>CIRCUNSTÂNCIA</t>
  </si>
  <si>
    <t>Ignorado</t>
  </si>
  <si>
    <t>IGN</t>
  </si>
  <si>
    <t>Ignorada</t>
  </si>
  <si>
    <t>R</t>
  </si>
  <si>
    <t>U</t>
  </si>
  <si>
    <t>Zona de Ocorrência</t>
  </si>
  <si>
    <t>Sexo</t>
  </si>
  <si>
    <t>(IGN) Ignorado</t>
  </si>
  <si>
    <t>(R) Rural</t>
  </si>
  <si>
    <t>(U) Urbana</t>
  </si>
  <si>
    <t>(IGN) Ignorada</t>
  </si>
  <si>
    <t>VARIÁVEL</t>
  </si>
  <si>
    <t>&lt;1</t>
  </si>
  <si>
    <t>EVOLUÇÃO</t>
  </si>
  <si>
    <t>Agrotóxicos</t>
  </si>
  <si>
    <t>Produtos</t>
  </si>
  <si>
    <t>Raticidas</t>
  </si>
  <si>
    <t>Uso Agrícola</t>
  </si>
  <si>
    <t>Uso Doméstico</t>
  </si>
  <si>
    <t>Veterinários</t>
  </si>
  <si>
    <t>Evolução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</si>
  <si>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</si>
  <si>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</si>
  <si>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</si>
  <si>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</si>
  <si>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</si>
  <si>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</si>
  <si>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</si>
  <si>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</si>
  <si>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</si>
  <si>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Região / UF</t>
  </si>
  <si>
    <t xml:space="preserve">Região / UF </t>
  </si>
  <si>
    <t>C4 Acidental</t>
  </si>
  <si>
    <t>ATIVIDADE</t>
  </si>
  <si>
    <t>OBS: (*) Casos de Intoxicação por Agrotóxicos Uso Agrícola + Agrotóxicos Uso Doméstico +Produtos Veterinários + Raticidas</t>
  </si>
  <si>
    <r>
      <t xml:space="preserve">Circunstância </t>
    </r>
    <r>
      <rPr>
        <sz val="6"/>
        <rFont val="Arial"/>
        <family val="2"/>
      </rPr>
      <t>(circunstância da intoxicação)</t>
    </r>
  </si>
  <si>
    <r>
      <t>Zona</t>
    </r>
    <r>
      <rPr>
        <sz val="6"/>
        <rFont val="Arial"/>
        <family val="2"/>
      </rPr>
      <t xml:space="preserve"> (de Ocorrência)</t>
    </r>
  </si>
  <si>
    <t xml:space="preserve">ZONA </t>
  </si>
  <si>
    <t xml:space="preserve">SINAN (*) </t>
  </si>
  <si>
    <t>SERIES HISTÓRICAS DE CASOS DE INTOXICAÇÃO POR AGROTÓXICOS POR UNIDADE FEDERADA NOTIFICADORA, SEGUNDO ANO DE NOTIFICAÇÃO</t>
  </si>
  <si>
    <t>SINITOX (*)</t>
  </si>
  <si>
    <t xml:space="preserve">SINAN </t>
  </si>
  <si>
    <t>CASOS DE INTOXICAÇÃO POR AGROTÓXICOS POR UNIDADE FEDERADA SEGUNDO VARIÁVEIS SELECIONADAS, NOTIFICADOS EM 2004</t>
  </si>
  <si>
    <t>EVOLUÇÃO DO CASO</t>
  </si>
  <si>
    <r>
      <t xml:space="preserve">Evolução </t>
    </r>
    <r>
      <rPr>
        <sz val="6"/>
        <rFont val="Arial"/>
        <family val="2"/>
      </rPr>
      <t>(do caso)</t>
    </r>
  </si>
  <si>
    <r>
      <t xml:space="preserve">SINITOX </t>
    </r>
    <r>
      <rPr>
        <b/>
        <sz val="10"/>
        <color indexed="10"/>
        <rFont val="Arial"/>
        <family val="2"/>
      </rPr>
      <t xml:space="preserve"> </t>
    </r>
  </si>
  <si>
    <t>Evolução do caso</t>
  </si>
  <si>
    <t>FAIXA ETÁRIA (anos)</t>
  </si>
  <si>
    <r>
      <t xml:space="preserve">FAIXA ETÁRIA (anos) </t>
    </r>
    <r>
      <rPr>
        <b/>
        <sz val="8"/>
        <color indexed="10"/>
        <rFont val="Arial"/>
        <family val="2"/>
      </rPr>
      <t xml:space="preserve"> </t>
    </r>
  </si>
  <si>
    <t xml:space="preserve">CASOS DE INTOXICAÇÃO POR AGROTÓXICOS DE USO AGRÍCOLA  POR UNIDADE FEDERADA, SEGUNDO VARIÁVEIS SELECIONADAS, REGISTRADOS EM 2003   </t>
  </si>
  <si>
    <t>BRASIL</t>
  </si>
  <si>
    <t>A1 Diluição</t>
  </si>
  <si>
    <t>A2  Tratamento de Sementes</t>
  </si>
  <si>
    <t>A3 Armazenamento</t>
  </si>
  <si>
    <t>A4 Colheita</t>
  </si>
  <si>
    <t>A5  Pulverização</t>
  </si>
  <si>
    <t>A6  Transporte</t>
  </si>
  <si>
    <t>A7  Outros</t>
  </si>
  <si>
    <t xml:space="preserve">A8 Não se Aplica </t>
  </si>
  <si>
    <t xml:space="preserve">Fonte: Sinan/MS (versão DOS e Windows; dados atualizados em outubro/2005) </t>
  </si>
  <si>
    <t xml:space="preserve">          (-) Dado numérico igual a zero, não resultante de arredondamento (Não foram NOTIFICADOS casos pelas vigilãncias deste Estado/ Região)</t>
  </si>
  <si>
    <t>(...)   Dado numérico não disponível (Centro existente no Estado não enviou seus dados ao SINITOX).</t>
  </si>
  <si>
    <t>C7 Ignorado/Branco</t>
  </si>
  <si>
    <t>A9  Ignorado/Branco</t>
  </si>
  <si>
    <t>PARA</t>
  </si>
  <si>
    <r>
      <t>Casos Registrados por VariáveL Selecionada Segundo Tipo de Agrotóxico, Registrados em 2003</t>
    </r>
    <r>
      <rPr>
        <sz val="8"/>
        <rFont val="Arial"/>
        <family val="2"/>
      </rPr>
      <t xml:space="preserve"> </t>
    </r>
  </si>
  <si>
    <t>Alface</t>
  </si>
  <si>
    <t>Banana</t>
  </si>
  <si>
    <t>Batata</t>
  </si>
  <si>
    <t>Cenoura</t>
  </si>
  <si>
    <t>Laranja</t>
  </si>
  <si>
    <t>Maçã</t>
  </si>
  <si>
    <t>Mamão</t>
  </si>
  <si>
    <t>Morango</t>
  </si>
  <si>
    <t>Tomate</t>
  </si>
  <si>
    <t>Porcentagem de amostras de alimentos irregulares em função de resíduos de agrotóxicos.</t>
  </si>
  <si>
    <t>2001 e 2002</t>
  </si>
  <si>
    <r>
      <t>N</t>
    </r>
    <r>
      <rPr>
        <b/>
        <vertAlign val="superscript"/>
        <sz val="8"/>
        <rFont val="Arial"/>
        <family val="2"/>
      </rPr>
      <t>o</t>
    </r>
  </si>
  <si>
    <t>AI</t>
  </si>
  <si>
    <t>AA</t>
  </si>
  <si>
    <t>OC</t>
  </si>
  <si>
    <t>IA</t>
  </si>
  <si>
    <t>TS</t>
  </si>
  <si>
    <t>TA</t>
  </si>
  <si>
    <t>VH</t>
  </si>
  <si>
    <t>UI</t>
  </si>
  <si>
    <t>(AI) Acidente Individual</t>
  </si>
  <si>
    <t>(AC) Acidente Coletivo</t>
  </si>
  <si>
    <t>(AA) Acidente Ambiental</t>
  </si>
  <si>
    <t>(OC) Ocupacional</t>
  </si>
  <si>
    <t>(IA) Ingestão de Alimentos</t>
  </si>
  <si>
    <t>(TS) Tentativa de Suicídio</t>
  </si>
  <si>
    <t>(TA) Tentativa de Aborto</t>
  </si>
  <si>
    <t>(VH) Violência/Homicídio</t>
  </si>
  <si>
    <t>(UI) Uso Indevido</t>
  </si>
  <si>
    <t>CNC</t>
  </si>
  <si>
    <t>(CNC) Cura não Confirmada</t>
  </si>
  <si>
    <t>(CUR) Cura</t>
  </si>
  <si>
    <t>(SEQ) Seqüela</t>
  </si>
  <si>
    <t>(OBT) Óbito</t>
  </si>
  <si>
    <t>(OUT) Outra</t>
  </si>
  <si>
    <t>(OOC) Óbito outra Circunstância</t>
  </si>
  <si>
    <t>CUR</t>
  </si>
  <si>
    <t>SEQ</t>
  </si>
  <si>
    <t>OBT</t>
  </si>
  <si>
    <t>OOC</t>
  </si>
  <si>
    <t>OUT</t>
  </si>
  <si>
    <t xml:space="preserve">Fonte: MS/FIOCRUZ/SINITOX </t>
  </si>
  <si>
    <t>Fonte: MS/ANVISA/PARA</t>
  </si>
  <si>
    <t>(-)     Dado numérico igual a zero, não resultante de arredondamento</t>
  </si>
  <si>
    <t>(...)   Dado numérico não disponível (Sem Informação).</t>
  </si>
  <si>
    <t>U  Urbana</t>
  </si>
  <si>
    <t>R  Rural</t>
  </si>
  <si>
    <t>U/R</t>
  </si>
  <si>
    <t>U/R  Urbana/Rural</t>
  </si>
  <si>
    <t>IGN Ignorado/Branco</t>
  </si>
  <si>
    <t>CCS</t>
  </si>
  <si>
    <t>(CUR)  Cura</t>
  </si>
  <si>
    <t>(CCS) Cura com sequela</t>
  </si>
  <si>
    <t>AND</t>
  </si>
  <si>
    <t>(AND) Em andamento</t>
  </si>
  <si>
    <t>(IGN) Ignorado/Branco</t>
  </si>
  <si>
    <r>
      <t xml:space="preserve">OBS: (*) Excluídas notificações com diagnóstico </t>
    </r>
    <r>
      <rPr>
        <sz val="6"/>
        <color indexed="10"/>
        <rFont val="Arial"/>
        <family val="2"/>
      </rPr>
      <t>de intoxicação por agrotóxico</t>
    </r>
    <r>
      <rPr>
        <sz val="6"/>
        <rFont val="Arial"/>
        <family val="2"/>
      </rPr>
      <t xml:space="preserve"> descartado</t>
    </r>
  </si>
  <si>
    <r>
      <t xml:space="preserve">Atividade </t>
    </r>
    <r>
      <rPr>
        <sz val="6"/>
        <rFont val="Arial"/>
        <family val="2"/>
      </rPr>
      <t>(Atividade que estava realizando o paciente, em caso de acidente de trabalho)</t>
    </r>
    <r>
      <rPr>
        <sz val="6"/>
        <color indexed="14"/>
        <rFont val="Arial"/>
        <family val="2"/>
      </rPr>
      <t xml:space="preserve"> verificar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</si>
</sst>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0.0_);\(0.0\)"/>
    <numFmt numFmtId="173" formatCode="0_);\(0\)"/>
    <numFmt numFmtId="174" formatCode="0.000"/>
    <numFmt numFmtId="175" formatCode="#,##0;[Red]\-#,##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color indexed="62"/>
      <name val="Arial"/>
      <family val="2"/>
    </font>
    <font>
      <b/>
      <sz val="7"/>
      <color indexed="62"/>
      <name val="Arial"/>
      <family val="2"/>
    </font>
    <font>
      <sz val="7"/>
      <color indexed="62"/>
      <name val="Arial"/>
      <family val="2"/>
    </font>
    <font>
      <sz val="6"/>
      <color indexed="62"/>
      <name val="Arial"/>
      <family val="2"/>
    </font>
    <font>
      <vertAlign val="superscript"/>
      <sz val="6"/>
      <color indexed="62"/>
      <name val="Arial"/>
      <family val="2"/>
    </font>
    <font>
      <sz val="10"/>
      <color indexed="62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6"/>
      <color indexed="10"/>
      <name val="Arial"/>
      <family val="2"/>
    </font>
    <font>
      <sz val="6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indent="2"/>
    </xf>
    <xf numFmtId="0" fontId="7" fillId="0" borderId="0" xfId="0" applyFont="1" applyFill="1" applyAlignment="1">
      <alignment/>
    </xf>
    <xf numFmtId="0" fontId="7" fillId="0" borderId="0" xfId="20" applyNumberFormat="1" applyFont="1" applyBorder="1" applyAlignment="1">
      <alignment horizontal="left" inden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7" fillId="0" borderId="0" xfId="0" applyNumberFormat="1" applyFont="1" applyAlignment="1">
      <alignment wrapText="1"/>
    </xf>
    <xf numFmtId="167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 wrapText="1" inden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Fill="1" applyBorder="1" applyAlignment="1">
      <alignment horizontal="left" wrapText="1" indent="1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5" fontId="11" fillId="0" borderId="0" xfId="0" applyFont="1" applyFill="1" applyAlignment="1">
      <alignment horizontal="center" vertical="center"/>
    </xf>
    <xf numFmtId="175" fontId="11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49" fontId="12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Fill="1" applyBorder="1" applyAlignment="1">
      <alignment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12" fillId="5" borderId="1" xfId="0" applyFont="1" applyFill="1" applyBorder="1" applyAlignment="1">
      <alignment/>
    </xf>
    <xf numFmtId="0" fontId="12" fillId="5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5" fontId="17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indent="2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 wrapText="1" indent="2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65" fontId="15" fillId="0" borderId="0" xfId="20" applyNumberFormat="1" applyFont="1" applyFill="1" applyBorder="1" applyAlignment="1">
      <alignment/>
    </xf>
    <xf numFmtId="167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65" fontId="10" fillId="0" borderId="0" xfId="2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167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 indent="2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vertical="top" wrapText="1" indent="1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5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 indent="1"/>
    </xf>
    <xf numFmtId="0" fontId="18" fillId="0" borderId="0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horizontal="center"/>
    </xf>
    <xf numFmtId="175" fontId="1" fillId="0" borderId="0" xfId="0" applyFont="1" applyAlignment="1">
      <alignment horizontal="center" vertical="center"/>
    </xf>
    <xf numFmtId="175" fontId="11" fillId="6" borderId="0" xfId="0" applyFont="1" applyFill="1" applyAlignment="1">
      <alignment horizontal="center" vertical="center"/>
    </xf>
    <xf numFmtId="49" fontId="12" fillId="6" borderId="0" xfId="0" applyNumberFormat="1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top"/>
    </xf>
    <xf numFmtId="175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75" fontId="1" fillId="6" borderId="0" xfId="0" applyNumberFormat="1" applyFont="1" applyFill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175" fontId="11" fillId="0" borderId="0" xfId="0" applyFont="1" applyBorder="1" applyAlignment="1">
      <alignment horizontal="center" vertical="center"/>
    </xf>
    <xf numFmtId="175" fontId="11" fillId="6" borderId="1" xfId="0" applyFont="1" applyFill="1" applyBorder="1" applyAlignment="1">
      <alignment horizontal="center" vertical="center"/>
    </xf>
    <xf numFmtId="175" fontId="11" fillId="6" borderId="0" xfId="0" applyFont="1" applyFill="1" applyBorder="1" applyAlignment="1">
      <alignment horizontal="center" vertical="center"/>
    </xf>
    <xf numFmtId="175" fontId="11" fillId="7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top"/>
    </xf>
    <xf numFmtId="175" fontId="20" fillId="0" borderId="0" xfId="0" applyFont="1" applyAlignment="1">
      <alignment vertical="top"/>
    </xf>
    <xf numFmtId="166" fontId="12" fillId="6" borderId="0" xfId="20" applyNumberFormat="1" applyFont="1" applyFill="1" applyBorder="1" applyAlignment="1">
      <alignment/>
    </xf>
    <xf numFmtId="166" fontId="1" fillId="6" borderId="0" xfId="20" applyNumberFormat="1" applyFont="1" applyFill="1" applyBorder="1" applyAlignment="1">
      <alignment/>
    </xf>
    <xf numFmtId="0" fontId="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quotePrefix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166" fontId="18" fillId="0" borderId="0" xfId="20" applyNumberFormat="1" applyFont="1" applyFill="1" applyBorder="1" applyAlignment="1">
      <alignment/>
    </xf>
    <xf numFmtId="0" fontId="13" fillId="0" borderId="0" xfId="0" applyFont="1" applyAlignment="1">
      <alignment/>
    </xf>
    <xf numFmtId="166" fontId="13" fillId="0" borderId="0" xfId="20" applyNumberFormat="1" applyFont="1" applyFill="1" applyBorder="1" applyAlignment="1">
      <alignment/>
    </xf>
    <xf numFmtId="0" fontId="14" fillId="6" borderId="4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175" fontId="11" fillId="0" borderId="5" xfId="0" applyFont="1" applyBorder="1" applyAlignment="1">
      <alignment horizontal="center" vertical="center"/>
    </xf>
    <xf numFmtId="175" fontId="11" fillId="7" borderId="1" xfId="0" applyFont="1" applyFill="1" applyBorder="1" applyAlignment="1">
      <alignment horizontal="center" vertical="center"/>
    </xf>
    <xf numFmtId="175" fontId="11" fillId="7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175" fontId="11" fillId="6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6" xfId="0" applyFont="1" applyFill="1" applyBorder="1" applyAlignment="1" quotePrefix="1">
      <alignment horizontal="center" vertical="center"/>
    </xf>
    <xf numFmtId="49" fontId="12" fillId="7" borderId="6" xfId="0" applyNumberFormat="1" applyFont="1" applyFill="1" applyBorder="1" applyAlignment="1">
      <alignment horizontal="center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6" fontId="12" fillId="6" borderId="0" xfId="20" applyNumberFormat="1" applyFont="1" applyFill="1" applyBorder="1" applyAlignment="1">
      <alignment horizontal="center" vertical="center"/>
    </xf>
    <xf numFmtId="166" fontId="1" fillId="6" borderId="0" xfId="2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166" fontId="12" fillId="2" borderId="1" xfId="2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6" fontId="1" fillId="2" borderId="1" xfId="20" applyNumberFormat="1" applyFont="1" applyFill="1" applyBorder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5" fontId="1" fillId="0" borderId="0" xfId="0" applyFont="1" applyBorder="1" applyAlignment="1">
      <alignment horizontal="center" vertical="center"/>
    </xf>
    <xf numFmtId="175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0" applyFont="1" applyFill="1" applyAlignment="1">
      <alignment vertical="top"/>
    </xf>
    <xf numFmtId="10" fontId="1" fillId="0" borderId="0" xfId="0" applyNumberFormat="1" applyFont="1" applyFill="1" applyAlignment="1" quotePrefix="1">
      <alignment horizontal="center" vertical="center"/>
    </xf>
    <xf numFmtId="10" fontId="1" fillId="0" borderId="0" xfId="0" applyNumberFormat="1" applyFont="1" applyAlignment="1" quotePrefix="1">
      <alignment horizontal="center" vertical="center"/>
    </xf>
    <xf numFmtId="0" fontId="26" fillId="0" borderId="0" xfId="0" applyFont="1" applyAlignment="1">
      <alignment vertical="top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 indent="2"/>
    </xf>
    <xf numFmtId="0" fontId="18" fillId="0" borderId="0" xfId="0" applyFont="1" applyFill="1" applyAlignment="1">
      <alignment horizontal="left" vertical="center" wrapText="1" indent="1"/>
    </xf>
    <xf numFmtId="0" fontId="18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2"/>
    </xf>
    <xf numFmtId="0" fontId="18" fillId="0" borderId="0" xfId="0" applyFont="1" applyFill="1" applyBorder="1" applyAlignment="1">
      <alignment horizontal="left" vertical="center" wrapText="1" indent="2"/>
    </xf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 inden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2"/>
  <sheetViews>
    <sheetView tabSelected="1" workbookViewId="0" topLeftCell="AI9">
      <selection activeCell="AT33" sqref="AT33"/>
    </sheetView>
  </sheetViews>
  <sheetFormatPr defaultColWidth="9.140625" defaultRowHeight="12.75"/>
  <cols>
    <col min="1" max="1" width="18.7109375" style="31" customWidth="1"/>
    <col min="2" max="2" width="7.7109375" style="31" customWidth="1"/>
    <col min="3" max="3" width="6.7109375" style="31" customWidth="1"/>
    <col min="4" max="4" width="5.140625" style="31" customWidth="1"/>
    <col min="5" max="5" width="6.28125" style="31" customWidth="1"/>
    <col min="6" max="6" width="6.421875" style="31" customWidth="1"/>
    <col min="7" max="7" width="5.8515625" style="31" customWidth="1"/>
    <col min="8" max="17" width="6.7109375" style="31" customWidth="1"/>
    <col min="18" max="18" width="5.8515625" style="31" customWidth="1"/>
    <col min="19" max="22" width="6.7109375" style="31" customWidth="1"/>
    <col min="23" max="23" width="5.8515625" style="31" customWidth="1"/>
    <col min="24" max="24" width="5.28125" style="31" customWidth="1"/>
    <col min="25" max="27" width="6.57421875" style="31" customWidth="1"/>
    <col min="28" max="28" width="7.28125" style="31" customWidth="1"/>
    <col min="29" max="29" width="6.7109375" style="31" customWidth="1"/>
    <col min="30" max="30" width="6.00390625" style="31" customWidth="1"/>
    <col min="31" max="33" width="5.7109375" style="31" customWidth="1"/>
    <col min="34" max="34" width="6.7109375" style="31" customWidth="1"/>
    <col min="35" max="35" width="5.140625" style="31" customWidth="1"/>
    <col min="36" max="36" width="6.28125" style="31" customWidth="1"/>
    <col min="37" max="41" width="5.7109375" style="31" customWidth="1"/>
    <col min="42" max="42" width="4.8515625" style="31" customWidth="1"/>
    <col min="43" max="51" width="5.7109375" style="31" customWidth="1"/>
    <col min="52" max="52" width="7.00390625" style="31" customWidth="1"/>
    <col min="53" max="54" width="6.7109375" style="31" customWidth="1"/>
    <col min="55" max="55" width="6.421875" style="31" customWidth="1"/>
    <col min="56" max="56" width="5.421875" style="31" customWidth="1"/>
    <col min="57" max="57" width="5.00390625" style="31" customWidth="1"/>
    <col min="58" max="58" width="5.28125" style="31" customWidth="1"/>
    <col min="59" max="59" width="4.140625" style="31" customWidth="1"/>
    <col min="60" max="60" width="6.8515625" style="31" customWidth="1"/>
    <col min="61" max="61" width="6.57421875" style="31" customWidth="1"/>
    <col min="62" max="62" width="6.8515625" style="31" customWidth="1"/>
    <col min="63" max="64" width="6.140625" style="31" customWidth="1"/>
    <col min="65" max="65" width="6.57421875" style="31" customWidth="1"/>
    <col min="66" max="66" width="6.8515625" style="31" customWidth="1"/>
    <col min="67" max="67" width="5.140625" style="31" customWidth="1"/>
    <col min="68" max="68" width="5.7109375" style="31" customWidth="1"/>
    <col min="69" max="69" width="5.140625" style="31" customWidth="1"/>
    <col min="70" max="71" width="7.140625" style="31" customWidth="1"/>
    <col min="72" max="72" width="7.421875" style="31" customWidth="1"/>
    <col min="73" max="74" width="6.28125" style="31" customWidth="1"/>
    <col min="75" max="75" width="11.8515625" style="31" customWidth="1"/>
    <col min="76" max="77" width="7.28125" style="31" customWidth="1"/>
    <col min="78" max="78" width="8.28125" style="31" customWidth="1"/>
    <col min="79" max="79" width="6.28125" style="31" customWidth="1"/>
    <col min="80" max="80" width="7.28125" style="31" customWidth="1"/>
    <col min="81" max="81" width="7.57421875" style="31" customWidth="1"/>
    <col min="82" max="82" width="5.8515625" style="31" customWidth="1"/>
    <col min="83" max="83" width="5.421875" style="31" customWidth="1"/>
    <col min="84" max="84" width="5.28125" style="31" customWidth="1"/>
    <col min="85" max="85" width="5.421875" style="31" customWidth="1"/>
    <col min="86" max="86" width="5.8515625" style="31" customWidth="1"/>
    <col min="87" max="87" width="4.7109375" style="31" bestFit="1" customWidth="1"/>
    <col min="88" max="88" width="7.00390625" style="31" customWidth="1"/>
    <col min="89" max="89" width="5.7109375" style="31" customWidth="1"/>
    <col min="90" max="90" width="8.57421875" style="31" customWidth="1"/>
    <col min="91" max="91" width="4.7109375" style="31" bestFit="1" customWidth="1"/>
    <col min="92" max="92" width="5.7109375" style="31" customWidth="1"/>
    <col min="93" max="93" width="4.57421875" style="31" customWidth="1"/>
    <col min="94" max="94" width="6.8515625" style="31" customWidth="1"/>
    <col min="95" max="95" width="6.421875" style="31" customWidth="1"/>
    <col min="96" max="96" width="5.00390625" style="31" customWidth="1"/>
    <col min="97" max="97" width="5.28125" style="31" customWidth="1"/>
    <col min="98" max="98" width="6.140625" style="31" customWidth="1"/>
    <col min="99" max="99" width="4.7109375" style="31" customWidth="1"/>
    <col min="100" max="100" width="9.140625" style="31" customWidth="1"/>
    <col min="101" max="101" width="4.7109375" style="31" customWidth="1"/>
    <col min="102" max="102" width="5.8515625" style="31" customWidth="1"/>
    <col min="103" max="103" width="5.140625" style="31" customWidth="1"/>
    <col min="104" max="104" width="6.7109375" style="31" customWidth="1"/>
    <col min="105" max="105" width="4.57421875" style="31" customWidth="1"/>
    <col min="106" max="106" width="6.421875" style="31" customWidth="1"/>
    <col min="107" max="107" width="5.00390625" style="31" customWidth="1"/>
    <col min="108" max="108" width="5.57421875" style="31" customWidth="1"/>
    <col min="109" max="109" width="6.140625" style="31" customWidth="1"/>
    <col min="110" max="110" width="5.7109375" style="31" customWidth="1"/>
    <col min="111" max="111" width="5.140625" style="31" customWidth="1"/>
    <col min="112" max="112" width="6.421875" style="31" customWidth="1"/>
    <col min="113" max="113" width="5.140625" style="31" customWidth="1"/>
    <col min="114" max="114" width="6.7109375" style="31" customWidth="1"/>
    <col min="115" max="115" width="4.7109375" style="31" bestFit="1" customWidth="1"/>
    <col min="116" max="116" width="7.8515625" style="31" customWidth="1"/>
    <col min="117" max="117" width="6.00390625" style="31" customWidth="1"/>
    <col min="118" max="118" width="8.140625" style="31" customWidth="1"/>
    <col min="119" max="119" width="5.57421875" style="31" customWidth="1"/>
    <col min="120" max="120" width="6.421875" style="31" customWidth="1"/>
    <col min="121" max="121" width="6.00390625" style="31" customWidth="1"/>
    <col min="122" max="122" width="5.00390625" style="31" bestFit="1" customWidth="1"/>
    <col min="123" max="123" width="4.7109375" style="31" bestFit="1" customWidth="1"/>
    <col min="124" max="124" width="4.8515625" style="31" customWidth="1"/>
    <col min="125" max="125" width="5.28125" style="31" customWidth="1"/>
    <col min="126" max="126" width="6.140625" style="31" customWidth="1"/>
    <col min="127" max="129" width="5.7109375" style="31" customWidth="1"/>
    <col min="130" max="130" width="6.57421875" style="31" customWidth="1"/>
    <col min="131" max="131" width="4.57421875" style="31" customWidth="1"/>
    <col min="132" max="132" width="4.8515625" style="31" customWidth="1"/>
    <col min="133" max="133" width="4.7109375" style="31" customWidth="1"/>
    <col min="134" max="134" width="7.140625" style="31" customWidth="1"/>
    <col min="135" max="135" width="7.00390625" style="31" customWidth="1"/>
    <col min="136" max="136" width="5.8515625" style="31" customWidth="1"/>
    <col min="137" max="137" width="5.140625" style="31" customWidth="1"/>
    <col min="138" max="138" width="8.57421875" style="31" customWidth="1"/>
    <col min="139" max="139" width="6.8515625" style="31" customWidth="1"/>
    <col min="140" max="140" width="6.57421875" style="31" customWidth="1"/>
    <col min="141" max="141" width="6.28125" style="31" customWidth="1"/>
    <col min="142" max="142" width="6.00390625" style="31" customWidth="1"/>
    <col min="143" max="143" width="6.421875" style="31" customWidth="1"/>
    <col min="144" max="144" width="6.00390625" style="31" customWidth="1"/>
    <col min="145" max="146" width="6.8515625" style="31" customWidth="1"/>
    <col min="147" max="147" width="7.140625" style="31" customWidth="1"/>
    <col min="148" max="148" width="6.140625" style="31" customWidth="1"/>
    <col min="149" max="16384" width="9.140625" style="31" customWidth="1"/>
  </cols>
  <sheetData>
    <row r="1" spans="2:74" ht="12.75">
      <c r="B1" s="288" t="s">
        <v>159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300" t="s">
        <v>161</v>
      </c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92"/>
    </row>
    <row r="2" spans="33:74" ht="16.5" customHeight="1">
      <c r="AG2" s="294" t="s">
        <v>162</v>
      </c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198"/>
    </row>
    <row r="3" spans="2:154" s="1" customFormat="1" ht="15" customHeight="1">
      <c r="B3" s="276" t="s">
        <v>158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  <c r="N3" s="276" t="s">
        <v>160</v>
      </c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8"/>
      <c r="AG3" s="289" t="s">
        <v>119</v>
      </c>
      <c r="AH3" s="290"/>
      <c r="AI3" s="290"/>
      <c r="AJ3" s="290"/>
      <c r="AK3" s="290"/>
      <c r="AL3" s="290"/>
      <c r="AM3" s="290"/>
      <c r="AN3" s="199"/>
      <c r="AO3" s="291" t="s">
        <v>168</v>
      </c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2"/>
      <c r="BA3" s="286" t="s">
        <v>112</v>
      </c>
      <c r="BB3" s="296"/>
      <c r="BC3" s="286" t="s">
        <v>117</v>
      </c>
      <c r="BD3" s="287"/>
      <c r="BE3" s="287"/>
      <c r="BF3" s="287"/>
      <c r="BG3" s="289" t="s">
        <v>153</v>
      </c>
      <c r="BH3" s="293"/>
      <c r="BI3" s="293"/>
      <c r="BJ3" s="293"/>
      <c r="BK3" s="293"/>
      <c r="BL3" s="293"/>
      <c r="BM3" s="290"/>
      <c r="BN3" s="290"/>
      <c r="BO3" s="290"/>
      <c r="BP3" s="292"/>
      <c r="BQ3" s="268" t="s">
        <v>163</v>
      </c>
      <c r="BR3" s="287"/>
      <c r="BS3" s="287"/>
      <c r="BT3" s="287"/>
      <c r="BU3" s="269"/>
      <c r="BV3" s="237"/>
      <c r="BW3" s="75"/>
      <c r="BX3" s="75"/>
      <c r="BY3" s="75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12"/>
      <c r="EK3" s="312"/>
      <c r="EL3" s="312"/>
      <c r="EM3" s="312"/>
      <c r="EN3" s="312"/>
      <c r="EO3" s="312"/>
      <c r="EP3" s="311"/>
      <c r="EQ3" s="311"/>
      <c r="ER3" s="311"/>
      <c r="ES3" s="313"/>
      <c r="ET3" s="314"/>
      <c r="EU3" s="314"/>
      <c r="EV3" s="314"/>
      <c r="EW3" s="94"/>
      <c r="EX3" s="94"/>
    </row>
    <row r="4" spans="1:154" s="2" customFormat="1" ht="14.25" customHeight="1">
      <c r="A4" s="153" t="s">
        <v>150</v>
      </c>
      <c r="B4" s="154" t="s">
        <v>22</v>
      </c>
      <c r="C4" s="154" t="s">
        <v>23</v>
      </c>
      <c r="D4" s="154" t="s">
        <v>24</v>
      </c>
      <c r="E4" s="154" t="s">
        <v>25</v>
      </c>
      <c r="F4" s="154" t="s">
        <v>26</v>
      </c>
      <c r="G4" s="154" t="s">
        <v>27</v>
      </c>
      <c r="H4" s="154" t="s">
        <v>28</v>
      </c>
      <c r="I4" s="154" t="s">
        <v>29</v>
      </c>
      <c r="J4" s="154" t="s">
        <v>30</v>
      </c>
      <c r="K4" s="154" t="s">
        <v>31</v>
      </c>
      <c r="L4" s="154" t="s">
        <v>32</v>
      </c>
      <c r="M4" s="154" t="s">
        <v>33</v>
      </c>
      <c r="N4" s="188">
        <v>1985</v>
      </c>
      <c r="O4" s="189">
        <v>1986</v>
      </c>
      <c r="P4" s="189">
        <v>1987</v>
      </c>
      <c r="Q4" s="189">
        <v>1988</v>
      </c>
      <c r="R4" s="190">
        <v>1989</v>
      </c>
      <c r="S4" s="189">
        <v>1990</v>
      </c>
      <c r="T4" s="189">
        <v>1991</v>
      </c>
      <c r="U4" s="189">
        <v>1992</v>
      </c>
      <c r="V4" s="189">
        <v>1993</v>
      </c>
      <c r="W4" s="189">
        <v>1994</v>
      </c>
      <c r="X4" s="189">
        <v>1995</v>
      </c>
      <c r="Y4" s="189">
        <v>1996</v>
      </c>
      <c r="Z4" s="189">
        <v>1997</v>
      </c>
      <c r="AA4" s="189">
        <v>1998</v>
      </c>
      <c r="AB4" s="189">
        <v>1999</v>
      </c>
      <c r="AC4" s="189">
        <v>2000</v>
      </c>
      <c r="AD4" s="189">
        <v>2001</v>
      </c>
      <c r="AE4" s="189">
        <v>2002</v>
      </c>
      <c r="AF4" s="189">
        <v>2003</v>
      </c>
      <c r="AG4" s="159"/>
      <c r="AH4" s="207" t="s">
        <v>95</v>
      </c>
      <c r="AI4" s="207" t="s">
        <v>89</v>
      </c>
      <c r="AJ4" s="207" t="s">
        <v>90</v>
      </c>
      <c r="AK4" s="207" t="s">
        <v>91</v>
      </c>
      <c r="AL4" s="207" t="s">
        <v>92</v>
      </c>
      <c r="AM4" s="207" t="s">
        <v>93</v>
      </c>
      <c r="AN4" s="207" t="s">
        <v>94</v>
      </c>
      <c r="AO4" s="201" t="s">
        <v>96</v>
      </c>
      <c r="AP4" s="202" t="s">
        <v>97</v>
      </c>
      <c r="AQ4" s="203" t="s">
        <v>98</v>
      </c>
      <c r="AR4" s="203" t="s">
        <v>99</v>
      </c>
      <c r="AS4" s="203" t="s">
        <v>100</v>
      </c>
      <c r="AT4" s="203" t="s">
        <v>101</v>
      </c>
      <c r="AU4" s="203" t="s">
        <v>102</v>
      </c>
      <c r="AV4" s="203" t="s">
        <v>103</v>
      </c>
      <c r="AW4" s="203" t="s">
        <v>104</v>
      </c>
      <c r="AX4" s="203" t="s">
        <v>105</v>
      </c>
      <c r="AY4" s="203" t="s">
        <v>106</v>
      </c>
      <c r="AZ4" s="204" t="s">
        <v>107</v>
      </c>
      <c r="BA4" s="182" t="s">
        <v>110</v>
      </c>
      <c r="BB4" s="206" t="s">
        <v>111</v>
      </c>
      <c r="BC4" s="184" t="s">
        <v>124</v>
      </c>
      <c r="BD4" s="205" t="s">
        <v>123</v>
      </c>
      <c r="BE4" s="205" t="s">
        <v>233</v>
      </c>
      <c r="BF4" s="205" t="s">
        <v>121</v>
      </c>
      <c r="BG4" s="207"/>
      <c r="BH4" s="210" t="s">
        <v>141</v>
      </c>
      <c r="BI4" s="210" t="s">
        <v>142</v>
      </c>
      <c r="BJ4" s="210" t="s">
        <v>143</v>
      </c>
      <c r="BK4" s="210" t="s">
        <v>144</v>
      </c>
      <c r="BL4" s="210" t="s">
        <v>145</v>
      </c>
      <c r="BM4" s="210" t="s">
        <v>146</v>
      </c>
      <c r="BN4" s="210" t="s">
        <v>147</v>
      </c>
      <c r="BO4" s="210" t="s">
        <v>148</v>
      </c>
      <c r="BP4" s="210" t="s">
        <v>149</v>
      </c>
      <c r="BQ4" s="201" t="s">
        <v>222</v>
      </c>
      <c r="BR4" s="211" t="s">
        <v>236</v>
      </c>
      <c r="BS4" s="211" t="s">
        <v>224</v>
      </c>
      <c r="BT4" s="211" t="s">
        <v>239</v>
      </c>
      <c r="BU4" s="239" t="s">
        <v>121</v>
      </c>
      <c r="BV4" s="238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6"/>
      <c r="EK4" s="97"/>
      <c r="EL4" s="97"/>
      <c r="EM4" s="97"/>
      <c r="EN4" s="97"/>
      <c r="EO4" s="97"/>
      <c r="EP4" s="99"/>
      <c r="EQ4" s="99"/>
      <c r="ER4" s="99"/>
      <c r="ES4" s="99"/>
      <c r="ET4" s="99"/>
      <c r="EU4" s="99"/>
      <c r="EV4" s="100"/>
      <c r="EW4" s="100"/>
      <c r="EX4" s="100"/>
    </row>
    <row r="5" spans="1:154" s="3" customFormat="1" ht="11.25">
      <c r="A5" s="63" t="s">
        <v>0</v>
      </c>
      <c r="B5" s="235">
        <v>244</v>
      </c>
      <c r="C5" s="235">
        <v>233</v>
      </c>
      <c r="D5" s="235">
        <v>469</v>
      </c>
      <c r="E5" s="235">
        <v>977</v>
      </c>
      <c r="F5" s="235">
        <v>1415</v>
      </c>
      <c r="G5" s="235">
        <v>1472</v>
      </c>
      <c r="H5" s="235">
        <v>1858</v>
      </c>
      <c r="I5" s="235">
        <v>2238</v>
      </c>
      <c r="J5" s="235">
        <v>2029</v>
      </c>
      <c r="K5" s="235">
        <v>2471</v>
      </c>
      <c r="L5" s="235">
        <v>2700</v>
      </c>
      <c r="M5" s="236">
        <v>2934</v>
      </c>
      <c r="N5" s="191">
        <v>3648</v>
      </c>
      <c r="O5" s="192">
        <v>3257</v>
      </c>
      <c r="P5" s="192">
        <v>3196</v>
      </c>
      <c r="Q5" s="192">
        <v>3550</v>
      </c>
      <c r="R5" s="192">
        <v>3970</v>
      </c>
      <c r="S5" s="192">
        <v>4889</v>
      </c>
      <c r="T5" s="192">
        <v>6724</v>
      </c>
      <c r="U5" s="192">
        <v>5758</v>
      </c>
      <c r="V5" s="192">
        <v>6379</v>
      </c>
      <c r="W5" s="192">
        <v>7431</v>
      </c>
      <c r="X5" s="192">
        <v>7838</v>
      </c>
      <c r="Y5" s="192">
        <v>8875</v>
      </c>
      <c r="Z5" s="192">
        <v>10270</v>
      </c>
      <c r="AA5" s="192">
        <v>10840</v>
      </c>
      <c r="AB5" s="192">
        <v>11011</v>
      </c>
      <c r="AC5" s="192">
        <v>12132</v>
      </c>
      <c r="AD5" s="192">
        <v>13984</v>
      </c>
      <c r="AE5" s="192">
        <v>13122</v>
      </c>
      <c r="AF5" s="192">
        <v>14064</v>
      </c>
      <c r="AG5" s="168" t="s">
        <v>49</v>
      </c>
      <c r="AH5" s="61">
        <v>814</v>
      </c>
      <c r="AI5" s="61">
        <v>78</v>
      </c>
      <c r="AJ5" s="61">
        <v>843</v>
      </c>
      <c r="AK5" s="61">
        <v>378</v>
      </c>
      <c r="AL5" s="61">
        <v>34</v>
      </c>
      <c r="AM5" s="61">
        <v>6</v>
      </c>
      <c r="AN5" s="62">
        <v>547</v>
      </c>
      <c r="AO5" s="141">
        <v>30</v>
      </c>
      <c r="AP5" s="160">
        <v>149</v>
      </c>
      <c r="AQ5" s="160">
        <v>59</v>
      </c>
      <c r="AR5" s="160">
        <v>99</v>
      </c>
      <c r="AS5" s="160">
        <v>336</v>
      </c>
      <c r="AT5" s="160">
        <v>753</v>
      </c>
      <c r="AU5" s="160">
        <v>582</v>
      </c>
      <c r="AV5" s="160">
        <v>390</v>
      </c>
      <c r="AW5" s="160">
        <v>202</v>
      </c>
      <c r="AX5" s="160">
        <v>65</v>
      </c>
      <c r="AY5" s="160">
        <v>28</v>
      </c>
      <c r="AZ5" s="185">
        <v>7</v>
      </c>
      <c r="BA5" s="141">
        <v>1761</v>
      </c>
      <c r="BB5" s="185">
        <v>939</v>
      </c>
      <c r="BC5" s="141">
        <v>783</v>
      </c>
      <c r="BD5" s="160">
        <v>725</v>
      </c>
      <c r="BE5" s="183">
        <v>1165</v>
      </c>
      <c r="BF5" s="160">
        <v>27</v>
      </c>
      <c r="BG5" s="208" t="s">
        <v>49</v>
      </c>
      <c r="BH5" s="160">
        <v>150</v>
      </c>
      <c r="BI5" s="160">
        <v>105</v>
      </c>
      <c r="BJ5" s="160">
        <v>44</v>
      </c>
      <c r="BK5" s="160">
        <v>114</v>
      </c>
      <c r="BL5" s="160">
        <v>605</v>
      </c>
      <c r="BM5" s="160">
        <v>38</v>
      </c>
      <c r="BN5" s="160">
        <v>401</v>
      </c>
      <c r="BO5" s="160">
        <v>685</v>
      </c>
      <c r="BP5" s="160">
        <v>558</v>
      </c>
      <c r="BQ5" s="160">
        <v>1743</v>
      </c>
      <c r="BR5" s="160">
        <v>38</v>
      </c>
      <c r="BS5" s="160">
        <v>136</v>
      </c>
      <c r="BT5" s="160">
        <v>332</v>
      </c>
      <c r="BU5" s="185">
        <v>451</v>
      </c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2"/>
      <c r="EK5" s="102"/>
      <c r="EL5" s="102"/>
      <c r="EM5" s="102"/>
      <c r="EN5" s="103"/>
      <c r="EO5" s="102"/>
      <c r="EP5" s="104"/>
      <c r="EQ5" s="104"/>
      <c r="ER5" s="104"/>
      <c r="ES5" s="105"/>
      <c r="ET5" s="105"/>
      <c r="EU5" s="105"/>
      <c r="EV5" s="105"/>
      <c r="EW5" s="106"/>
      <c r="EX5" s="106"/>
    </row>
    <row r="6" spans="1:154" s="3" customFormat="1" ht="11.25">
      <c r="A6" s="155" t="s">
        <v>1</v>
      </c>
      <c r="B6" s="156" t="s">
        <v>21</v>
      </c>
      <c r="C6" s="156" t="s">
        <v>21</v>
      </c>
      <c r="D6" s="156">
        <v>16</v>
      </c>
      <c r="E6" s="156">
        <v>16</v>
      </c>
      <c r="F6" s="156">
        <f>SUM(F11:F13)</f>
        <v>10</v>
      </c>
      <c r="G6" s="156">
        <v>68</v>
      </c>
      <c r="H6" s="156">
        <v>179</v>
      </c>
      <c r="I6" s="156">
        <v>249</v>
      </c>
      <c r="J6" s="156">
        <v>165</v>
      </c>
      <c r="K6" s="156">
        <v>160</v>
      </c>
      <c r="L6" s="156">
        <v>185</v>
      </c>
      <c r="M6" s="156">
        <v>85</v>
      </c>
      <c r="N6" s="193" t="s">
        <v>46</v>
      </c>
      <c r="O6" s="194" t="s">
        <v>46</v>
      </c>
      <c r="P6" s="194" t="s">
        <v>46</v>
      </c>
      <c r="Q6" s="194" t="s">
        <v>46</v>
      </c>
      <c r="R6" s="194" t="s">
        <v>46</v>
      </c>
      <c r="S6" s="194" t="s">
        <v>46</v>
      </c>
      <c r="T6" s="194" t="s">
        <v>46</v>
      </c>
      <c r="U6" s="194" t="s">
        <v>46</v>
      </c>
      <c r="V6" s="194" t="s">
        <v>46</v>
      </c>
      <c r="W6" s="194" t="s">
        <v>46</v>
      </c>
      <c r="X6" s="194">
        <v>2</v>
      </c>
      <c r="Y6" s="194">
        <v>12</v>
      </c>
      <c r="Z6" s="194">
        <v>25</v>
      </c>
      <c r="AA6" s="194">
        <v>96</v>
      </c>
      <c r="AB6" s="194">
        <v>134</v>
      </c>
      <c r="AC6" s="194">
        <v>137</v>
      </c>
      <c r="AD6" s="194">
        <v>185</v>
      </c>
      <c r="AE6" s="194">
        <v>166</v>
      </c>
      <c r="AF6" s="194">
        <v>153</v>
      </c>
      <c r="AG6" s="168" t="s">
        <v>50</v>
      </c>
      <c r="AH6" s="152">
        <f>SUM(AH7:AH13)</f>
        <v>34</v>
      </c>
      <c r="AI6" s="152">
        <f>SUM(AI7:AI13)</f>
        <v>3</v>
      </c>
      <c r="AJ6" s="152">
        <f>SUM(AJ7:AJ13)</f>
        <v>100</v>
      </c>
      <c r="AK6" s="152">
        <f>SUM(AK7:AK13)</f>
        <v>32</v>
      </c>
      <c r="AL6" s="152" t="s">
        <v>21</v>
      </c>
      <c r="AM6" s="152" t="s">
        <v>21</v>
      </c>
      <c r="AN6" s="152">
        <f>SUM(AN7:AN13)</f>
        <v>16</v>
      </c>
      <c r="AO6" s="186" t="s">
        <v>21</v>
      </c>
      <c r="AP6" s="163">
        <f aca="true" t="shared" si="0" ref="AP6:AY6">SUM(AP7:AP13)</f>
        <v>15</v>
      </c>
      <c r="AQ6" s="163">
        <f t="shared" si="0"/>
        <v>7</v>
      </c>
      <c r="AR6" s="163">
        <f t="shared" si="0"/>
        <v>13</v>
      </c>
      <c r="AS6" s="163">
        <f t="shared" si="0"/>
        <v>36</v>
      </c>
      <c r="AT6" s="163">
        <f t="shared" si="0"/>
        <v>52</v>
      </c>
      <c r="AU6" s="163">
        <f t="shared" si="0"/>
        <v>28</v>
      </c>
      <c r="AV6" s="163">
        <f t="shared" si="0"/>
        <v>15</v>
      </c>
      <c r="AW6" s="163">
        <f t="shared" si="0"/>
        <v>16</v>
      </c>
      <c r="AX6" s="163">
        <f t="shared" si="0"/>
        <v>2</v>
      </c>
      <c r="AY6" s="163">
        <f t="shared" si="0"/>
        <v>1</v>
      </c>
      <c r="AZ6" s="187" t="s">
        <v>21</v>
      </c>
      <c r="BA6" s="161">
        <f aca="true" t="shared" si="1" ref="BA6:BF6">SUM(BA7:BA13)</f>
        <v>88</v>
      </c>
      <c r="BB6" s="200">
        <f t="shared" si="1"/>
        <v>97</v>
      </c>
      <c r="BC6" s="186">
        <f t="shared" si="1"/>
        <v>31</v>
      </c>
      <c r="BD6" s="163">
        <f t="shared" si="1"/>
        <v>102</v>
      </c>
      <c r="BE6" s="163">
        <f t="shared" si="1"/>
        <v>47</v>
      </c>
      <c r="BF6" s="163">
        <f t="shared" si="1"/>
        <v>5</v>
      </c>
      <c r="BG6" s="208" t="s">
        <v>50</v>
      </c>
      <c r="BH6" s="162">
        <f>SUM(BH7:BH13)</f>
        <v>35</v>
      </c>
      <c r="BI6" s="162">
        <f>SUM(BI7:BI13)</f>
        <v>1</v>
      </c>
      <c r="BJ6" s="162" t="s">
        <v>21</v>
      </c>
      <c r="BK6" s="162" t="s">
        <v>21</v>
      </c>
      <c r="BL6" s="162">
        <f aca="true" t="shared" si="2" ref="BL6:BU6">SUM(BL7:BL13)</f>
        <v>32</v>
      </c>
      <c r="BM6" s="162">
        <f t="shared" si="2"/>
        <v>4</v>
      </c>
      <c r="BN6" s="162">
        <f t="shared" si="2"/>
        <v>22</v>
      </c>
      <c r="BO6" s="162">
        <f t="shared" si="2"/>
        <v>74</v>
      </c>
      <c r="BP6" s="162">
        <f t="shared" si="2"/>
        <v>17</v>
      </c>
      <c r="BQ6" s="163">
        <f t="shared" si="2"/>
        <v>101</v>
      </c>
      <c r="BR6" s="163">
        <f t="shared" si="2"/>
        <v>3</v>
      </c>
      <c r="BS6" s="163">
        <f t="shared" si="2"/>
        <v>8</v>
      </c>
      <c r="BT6" s="163">
        <f t="shared" si="2"/>
        <v>59</v>
      </c>
      <c r="BU6" s="187">
        <f t="shared" si="2"/>
        <v>14</v>
      </c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2"/>
      <c r="EK6" s="102"/>
      <c r="EL6" s="102"/>
      <c r="EM6" s="102"/>
      <c r="EN6" s="103"/>
      <c r="EO6" s="102"/>
      <c r="EP6" s="104"/>
      <c r="EQ6" s="104"/>
      <c r="ER6" s="104"/>
      <c r="ES6" s="105"/>
      <c r="ET6" s="105"/>
      <c r="EU6" s="105"/>
      <c r="EV6" s="105"/>
      <c r="EW6" s="106"/>
      <c r="EX6" s="106"/>
    </row>
    <row r="7" spans="1:154" s="4" customFormat="1" ht="11.25">
      <c r="A7" s="65" t="s">
        <v>34</v>
      </c>
      <c r="B7" s="151" t="s">
        <v>21</v>
      </c>
      <c r="C7" s="151" t="s">
        <v>21</v>
      </c>
      <c r="D7" s="151" t="s">
        <v>21</v>
      </c>
      <c r="E7" s="151" t="s">
        <v>21</v>
      </c>
      <c r="F7" s="151" t="s">
        <v>21</v>
      </c>
      <c r="G7" s="151">
        <v>34</v>
      </c>
      <c r="H7" s="151">
        <v>152</v>
      </c>
      <c r="I7" s="151">
        <v>191</v>
      </c>
      <c r="J7" s="151">
        <v>76</v>
      </c>
      <c r="K7" s="151">
        <v>68</v>
      </c>
      <c r="L7" s="151">
        <v>87</v>
      </c>
      <c r="M7" s="151">
        <v>57</v>
      </c>
      <c r="N7" s="191" t="s">
        <v>46</v>
      </c>
      <c r="O7" s="192" t="s">
        <v>46</v>
      </c>
      <c r="P7" s="192" t="s">
        <v>46</v>
      </c>
      <c r="Q7" s="192" t="s">
        <v>46</v>
      </c>
      <c r="R7" s="192" t="s">
        <v>46</v>
      </c>
      <c r="S7" s="192" t="s">
        <v>46</v>
      </c>
      <c r="T7" s="192" t="s">
        <v>46</v>
      </c>
      <c r="U7" s="192" t="s">
        <v>46</v>
      </c>
      <c r="V7" s="192" t="s">
        <v>46</v>
      </c>
      <c r="W7" s="192" t="s">
        <v>46</v>
      </c>
      <c r="X7" s="192" t="s">
        <v>46</v>
      </c>
      <c r="Y7" s="192" t="s">
        <v>46</v>
      </c>
      <c r="Z7" s="192" t="s">
        <v>46</v>
      </c>
      <c r="AA7" s="192" t="s">
        <v>46</v>
      </c>
      <c r="AB7" s="192" t="s">
        <v>46</v>
      </c>
      <c r="AC7" s="192" t="s">
        <v>46</v>
      </c>
      <c r="AD7" s="192" t="s">
        <v>46</v>
      </c>
      <c r="AE7" s="192" t="s">
        <v>46</v>
      </c>
      <c r="AF7" s="192" t="s">
        <v>46</v>
      </c>
      <c r="AG7" s="169" t="s">
        <v>51</v>
      </c>
      <c r="AH7" s="62">
        <v>17</v>
      </c>
      <c r="AI7" s="62">
        <v>3</v>
      </c>
      <c r="AJ7" s="62">
        <v>45</v>
      </c>
      <c r="AK7" s="62">
        <v>16</v>
      </c>
      <c r="AL7" s="62" t="s">
        <v>21</v>
      </c>
      <c r="AM7" s="62" t="s">
        <v>21</v>
      </c>
      <c r="AN7" s="62">
        <v>6</v>
      </c>
      <c r="AO7" s="141" t="s">
        <v>21</v>
      </c>
      <c r="AP7" s="160">
        <v>11</v>
      </c>
      <c r="AQ7" s="160">
        <v>5</v>
      </c>
      <c r="AR7" s="160">
        <v>6</v>
      </c>
      <c r="AS7" s="160">
        <v>15</v>
      </c>
      <c r="AT7" s="160">
        <v>26</v>
      </c>
      <c r="AU7" s="160">
        <v>12</v>
      </c>
      <c r="AV7" s="160">
        <v>4</v>
      </c>
      <c r="AW7" s="160">
        <v>7</v>
      </c>
      <c r="AX7" s="160">
        <v>1</v>
      </c>
      <c r="AY7" s="160" t="s">
        <v>21</v>
      </c>
      <c r="AZ7" s="185" t="s">
        <v>21</v>
      </c>
      <c r="BA7" s="141">
        <v>37</v>
      </c>
      <c r="BB7" s="185">
        <v>50</v>
      </c>
      <c r="BC7" s="141">
        <v>21</v>
      </c>
      <c r="BD7" s="160">
        <v>32</v>
      </c>
      <c r="BE7" s="160">
        <v>33</v>
      </c>
      <c r="BF7" s="160">
        <v>1</v>
      </c>
      <c r="BG7" s="209" t="s">
        <v>51</v>
      </c>
      <c r="BH7" s="160">
        <v>2</v>
      </c>
      <c r="BI7" s="160">
        <v>1</v>
      </c>
      <c r="BJ7" s="160" t="s">
        <v>21</v>
      </c>
      <c r="BK7" s="160" t="s">
        <v>21</v>
      </c>
      <c r="BL7" s="160">
        <v>18</v>
      </c>
      <c r="BM7" s="160">
        <v>1</v>
      </c>
      <c r="BN7" s="160">
        <v>16</v>
      </c>
      <c r="BO7" s="160">
        <v>40</v>
      </c>
      <c r="BP7" s="160">
        <v>9</v>
      </c>
      <c r="BQ7" s="160">
        <v>60</v>
      </c>
      <c r="BR7" s="160">
        <v>3</v>
      </c>
      <c r="BS7" s="160">
        <v>7</v>
      </c>
      <c r="BT7" s="160">
        <v>10</v>
      </c>
      <c r="BU7" s="185">
        <v>7</v>
      </c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8"/>
      <c r="DS7" s="108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9"/>
      <c r="EK7" s="109"/>
      <c r="EL7" s="109"/>
      <c r="EM7" s="109"/>
      <c r="EN7" s="110"/>
      <c r="EO7" s="109"/>
      <c r="EP7" s="111"/>
      <c r="EQ7" s="111"/>
      <c r="ER7" s="111"/>
      <c r="ES7" s="105"/>
      <c r="ET7" s="105"/>
      <c r="EU7" s="105"/>
      <c r="EV7" s="105"/>
      <c r="EW7" s="112"/>
      <c r="EX7" s="112"/>
    </row>
    <row r="8" spans="1:154" s="4" customFormat="1" ht="11.25">
      <c r="A8" s="65" t="s">
        <v>2</v>
      </c>
      <c r="B8" s="151" t="s">
        <v>21</v>
      </c>
      <c r="C8" s="151" t="s">
        <v>21</v>
      </c>
      <c r="D8" s="151" t="s">
        <v>21</v>
      </c>
      <c r="E8" s="151" t="s">
        <v>21</v>
      </c>
      <c r="F8" s="151" t="s">
        <v>21</v>
      </c>
      <c r="G8" s="151" t="s">
        <v>21</v>
      </c>
      <c r="H8" s="151" t="s">
        <v>21</v>
      </c>
      <c r="I8" s="151">
        <v>2</v>
      </c>
      <c r="J8" s="151">
        <v>1</v>
      </c>
      <c r="K8" s="151" t="s">
        <v>21</v>
      </c>
      <c r="L8" s="151" t="s">
        <v>21</v>
      </c>
      <c r="M8" s="151" t="s">
        <v>21</v>
      </c>
      <c r="N8" s="191" t="s">
        <v>46</v>
      </c>
      <c r="O8" s="192" t="s">
        <v>46</v>
      </c>
      <c r="P8" s="192" t="s">
        <v>46</v>
      </c>
      <c r="Q8" s="192" t="s">
        <v>46</v>
      </c>
      <c r="R8" s="192" t="s">
        <v>46</v>
      </c>
      <c r="S8" s="192" t="s">
        <v>46</v>
      </c>
      <c r="T8" s="192" t="s">
        <v>46</v>
      </c>
      <c r="U8" s="192" t="s">
        <v>46</v>
      </c>
      <c r="V8" s="192" t="s">
        <v>46</v>
      </c>
      <c r="W8" s="192" t="s">
        <v>46</v>
      </c>
      <c r="X8" s="192" t="s">
        <v>46</v>
      </c>
      <c r="Y8" s="192" t="s">
        <v>46</v>
      </c>
      <c r="Z8" s="192" t="s">
        <v>46</v>
      </c>
      <c r="AA8" s="192" t="s">
        <v>46</v>
      </c>
      <c r="AB8" s="192" t="s">
        <v>46</v>
      </c>
      <c r="AC8" s="192" t="s">
        <v>46</v>
      </c>
      <c r="AD8" s="192" t="s">
        <v>46</v>
      </c>
      <c r="AE8" s="192" t="s">
        <v>46</v>
      </c>
      <c r="AF8" s="192" t="s">
        <v>46</v>
      </c>
      <c r="AG8" s="169" t="s">
        <v>52</v>
      </c>
      <c r="AH8" s="62" t="s">
        <v>21</v>
      </c>
      <c r="AI8" s="62" t="s">
        <v>21</v>
      </c>
      <c r="AJ8" s="62" t="s">
        <v>21</v>
      </c>
      <c r="AK8" s="62" t="s">
        <v>21</v>
      </c>
      <c r="AL8" s="62" t="s">
        <v>21</v>
      </c>
      <c r="AM8" s="62" t="s">
        <v>21</v>
      </c>
      <c r="AN8" s="62" t="s">
        <v>21</v>
      </c>
      <c r="AO8" s="141" t="s">
        <v>21</v>
      </c>
      <c r="AP8" s="160" t="s">
        <v>21</v>
      </c>
      <c r="AQ8" s="160" t="s">
        <v>21</v>
      </c>
      <c r="AR8" s="160" t="s">
        <v>21</v>
      </c>
      <c r="AS8" s="160" t="s">
        <v>21</v>
      </c>
      <c r="AT8" s="160" t="s">
        <v>21</v>
      </c>
      <c r="AU8" s="160" t="s">
        <v>21</v>
      </c>
      <c r="AV8" s="160" t="s">
        <v>21</v>
      </c>
      <c r="AW8" s="160" t="s">
        <v>21</v>
      </c>
      <c r="AX8" s="160" t="s">
        <v>21</v>
      </c>
      <c r="AY8" s="160" t="s">
        <v>21</v>
      </c>
      <c r="AZ8" s="185" t="s">
        <v>21</v>
      </c>
      <c r="BA8" s="141" t="s">
        <v>21</v>
      </c>
      <c r="BB8" s="185" t="s">
        <v>21</v>
      </c>
      <c r="BC8" s="141" t="s">
        <v>21</v>
      </c>
      <c r="BD8" s="160" t="s">
        <v>21</v>
      </c>
      <c r="BE8" s="160" t="s">
        <v>21</v>
      </c>
      <c r="BF8" s="160" t="s">
        <v>21</v>
      </c>
      <c r="BG8" s="209" t="s">
        <v>52</v>
      </c>
      <c r="BH8" s="160" t="s">
        <v>21</v>
      </c>
      <c r="BI8" s="160" t="s">
        <v>21</v>
      </c>
      <c r="BJ8" s="160" t="s">
        <v>21</v>
      </c>
      <c r="BK8" s="160" t="s">
        <v>21</v>
      </c>
      <c r="BL8" s="160" t="s">
        <v>21</v>
      </c>
      <c r="BM8" s="160" t="s">
        <v>21</v>
      </c>
      <c r="BN8" s="160" t="s">
        <v>21</v>
      </c>
      <c r="BO8" s="160" t="s">
        <v>21</v>
      </c>
      <c r="BP8" s="160" t="s">
        <v>21</v>
      </c>
      <c r="BQ8" s="160" t="s">
        <v>21</v>
      </c>
      <c r="BR8" s="160" t="s">
        <v>21</v>
      </c>
      <c r="BS8" s="160" t="s">
        <v>21</v>
      </c>
      <c r="BT8" s="160" t="s">
        <v>21</v>
      </c>
      <c r="BU8" s="185" t="s">
        <v>21</v>
      </c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8"/>
      <c r="DS8" s="108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9"/>
      <c r="EK8" s="109"/>
      <c r="EL8" s="109"/>
      <c r="EM8" s="109"/>
      <c r="EN8" s="110"/>
      <c r="EO8" s="109"/>
      <c r="EP8" s="111"/>
      <c r="EQ8" s="111"/>
      <c r="ER8" s="111"/>
      <c r="ES8" s="105"/>
      <c r="ET8" s="105"/>
      <c r="EU8" s="105"/>
      <c r="EV8" s="105"/>
      <c r="EW8" s="112"/>
      <c r="EX8" s="112"/>
    </row>
    <row r="9" spans="1:154" s="4" customFormat="1" ht="11.25">
      <c r="A9" s="65" t="s">
        <v>3</v>
      </c>
      <c r="B9" s="151" t="s">
        <v>21</v>
      </c>
      <c r="C9" s="151" t="s">
        <v>21</v>
      </c>
      <c r="D9" s="151" t="s">
        <v>21</v>
      </c>
      <c r="E9" s="151" t="s">
        <v>21</v>
      </c>
      <c r="F9" s="151" t="s">
        <v>21</v>
      </c>
      <c r="G9" s="151">
        <v>7</v>
      </c>
      <c r="H9" s="151" t="s">
        <v>21</v>
      </c>
      <c r="I9" s="151">
        <v>5</v>
      </c>
      <c r="J9" s="151">
        <v>11</v>
      </c>
      <c r="K9" s="151" t="s">
        <v>21</v>
      </c>
      <c r="L9" s="151" t="s">
        <v>21</v>
      </c>
      <c r="M9" s="151" t="s">
        <v>21</v>
      </c>
      <c r="N9" s="191" t="s">
        <v>46</v>
      </c>
      <c r="O9" s="192" t="s">
        <v>46</v>
      </c>
      <c r="P9" s="192" t="s">
        <v>46</v>
      </c>
      <c r="Q9" s="192" t="s">
        <v>46</v>
      </c>
      <c r="R9" s="192" t="s">
        <v>46</v>
      </c>
      <c r="S9" s="192" t="s">
        <v>46</v>
      </c>
      <c r="T9" s="192" t="s">
        <v>46</v>
      </c>
      <c r="U9" s="192" t="s">
        <v>46</v>
      </c>
      <c r="V9" s="192" t="s">
        <v>46</v>
      </c>
      <c r="W9" s="192" t="s">
        <v>46</v>
      </c>
      <c r="X9" s="192">
        <v>2</v>
      </c>
      <c r="Y9" s="192">
        <v>12</v>
      </c>
      <c r="Z9" s="192">
        <v>25</v>
      </c>
      <c r="AA9" s="192">
        <v>14</v>
      </c>
      <c r="AB9" s="192">
        <v>20</v>
      </c>
      <c r="AC9" s="192">
        <v>28</v>
      </c>
      <c r="AD9" s="192">
        <v>28</v>
      </c>
      <c r="AE9" s="192">
        <v>47</v>
      </c>
      <c r="AF9" s="192">
        <v>28</v>
      </c>
      <c r="AG9" s="169" t="s">
        <v>53</v>
      </c>
      <c r="AH9" s="62" t="s">
        <v>21</v>
      </c>
      <c r="AI9" s="62" t="s">
        <v>21</v>
      </c>
      <c r="AJ9" s="62" t="s">
        <v>21</v>
      </c>
      <c r="AK9" s="62" t="s">
        <v>21</v>
      </c>
      <c r="AL9" s="62" t="s">
        <v>21</v>
      </c>
      <c r="AM9" s="62" t="s">
        <v>21</v>
      </c>
      <c r="AN9" s="62" t="s">
        <v>21</v>
      </c>
      <c r="AO9" s="141" t="s">
        <v>21</v>
      </c>
      <c r="AP9" s="160" t="s">
        <v>21</v>
      </c>
      <c r="AQ9" s="160" t="s">
        <v>21</v>
      </c>
      <c r="AR9" s="160" t="s">
        <v>21</v>
      </c>
      <c r="AS9" s="160" t="s">
        <v>21</v>
      </c>
      <c r="AT9" s="160" t="s">
        <v>21</v>
      </c>
      <c r="AU9" s="160" t="s">
        <v>21</v>
      </c>
      <c r="AV9" s="160" t="s">
        <v>21</v>
      </c>
      <c r="AW9" s="160" t="s">
        <v>21</v>
      </c>
      <c r="AX9" s="160" t="s">
        <v>21</v>
      </c>
      <c r="AY9" s="160" t="s">
        <v>21</v>
      </c>
      <c r="AZ9" s="185" t="s">
        <v>21</v>
      </c>
      <c r="BA9" s="141" t="s">
        <v>21</v>
      </c>
      <c r="BB9" s="185" t="s">
        <v>21</v>
      </c>
      <c r="BC9" s="141" t="s">
        <v>21</v>
      </c>
      <c r="BD9" s="160" t="s">
        <v>21</v>
      </c>
      <c r="BE9" s="160" t="s">
        <v>21</v>
      </c>
      <c r="BF9" s="160" t="s">
        <v>21</v>
      </c>
      <c r="BG9" s="209" t="s">
        <v>53</v>
      </c>
      <c r="BH9" s="160" t="s">
        <v>21</v>
      </c>
      <c r="BI9" s="160" t="s">
        <v>21</v>
      </c>
      <c r="BJ9" s="160" t="s">
        <v>21</v>
      </c>
      <c r="BK9" s="160" t="s">
        <v>21</v>
      </c>
      <c r="BL9" s="160" t="s">
        <v>21</v>
      </c>
      <c r="BM9" s="160" t="s">
        <v>21</v>
      </c>
      <c r="BN9" s="160" t="s">
        <v>21</v>
      </c>
      <c r="BO9" s="160" t="s">
        <v>21</v>
      </c>
      <c r="BP9" s="160" t="s">
        <v>21</v>
      </c>
      <c r="BQ9" s="160" t="s">
        <v>21</v>
      </c>
      <c r="BR9" s="160" t="s">
        <v>21</v>
      </c>
      <c r="BS9" s="160" t="s">
        <v>21</v>
      </c>
      <c r="BT9" s="160" t="s">
        <v>21</v>
      </c>
      <c r="BU9" s="185" t="s">
        <v>21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8"/>
      <c r="DS9" s="108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9"/>
      <c r="EK9" s="109"/>
      <c r="EL9" s="109"/>
      <c r="EM9" s="109"/>
      <c r="EN9" s="110"/>
      <c r="EO9" s="109"/>
      <c r="EP9" s="111"/>
      <c r="EQ9" s="111"/>
      <c r="ER9" s="111"/>
      <c r="ES9" s="105"/>
      <c r="ET9" s="105"/>
      <c r="EU9" s="105"/>
      <c r="EV9" s="105"/>
      <c r="EW9" s="112"/>
      <c r="EX9" s="112"/>
    </row>
    <row r="10" spans="1:154" s="4" customFormat="1" ht="11.25">
      <c r="A10" s="65" t="s">
        <v>4</v>
      </c>
      <c r="B10" s="151" t="s">
        <v>21</v>
      </c>
      <c r="C10" s="151" t="s">
        <v>21</v>
      </c>
      <c r="D10" s="151" t="s">
        <v>21</v>
      </c>
      <c r="E10" s="151" t="s">
        <v>21</v>
      </c>
      <c r="F10" s="151" t="s">
        <v>21</v>
      </c>
      <c r="G10" s="151">
        <v>13</v>
      </c>
      <c r="H10" s="151" t="s">
        <v>21</v>
      </c>
      <c r="I10" s="151">
        <v>3</v>
      </c>
      <c r="J10" s="151" t="s">
        <v>21</v>
      </c>
      <c r="K10" s="151">
        <v>3</v>
      </c>
      <c r="L10" s="151">
        <v>1</v>
      </c>
      <c r="M10" s="151" t="s">
        <v>21</v>
      </c>
      <c r="N10" s="191" t="s">
        <v>46</v>
      </c>
      <c r="O10" s="192" t="s">
        <v>46</v>
      </c>
      <c r="P10" s="192" t="s">
        <v>46</v>
      </c>
      <c r="Q10" s="192" t="s">
        <v>46</v>
      </c>
      <c r="R10" s="192" t="s">
        <v>46</v>
      </c>
      <c r="S10" s="192" t="s">
        <v>46</v>
      </c>
      <c r="T10" s="192" t="s">
        <v>46</v>
      </c>
      <c r="U10" s="192" t="s">
        <v>46</v>
      </c>
      <c r="V10" s="192" t="s">
        <v>46</v>
      </c>
      <c r="W10" s="192" t="s">
        <v>46</v>
      </c>
      <c r="X10" s="192" t="s">
        <v>46</v>
      </c>
      <c r="Y10" s="192" t="s">
        <v>46</v>
      </c>
      <c r="Z10" s="192" t="s">
        <v>46</v>
      </c>
      <c r="AA10" s="192" t="s">
        <v>46</v>
      </c>
      <c r="AB10" s="192" t="s">
        <v>46</v>
      </c>
      <c r="AC10" s="192" t="s">
        <v>46</v>
      </c>
      <c r="AD10" s="192" t="s">
        <v>46</v>
      </c>
      <c r="AE10" s="192" t="s">
        <v>46</v>
      </c>
      <c r="AF10" s="192" t="s">
        <v>46</v>
      </c>
      <c r="AG10" s="169" t="s">
        <v>54</v>
      </c>
      <c r="AH10" s="62">
        <v>1</v>
      </c>
      <c r="AI10" s="62" t="s">
        <v>21</v>
      </c>
      <c r="AJ10" s="62" t="s">
        <v>21</v>
      </c>
      <c r="AK10" s="62" t="s">
        <v>21</v>
      </c>
      <c r="AL10" s="62" t="s">
        <v>21</v>
      </c>
      <c r="AM10" s="62" t="s">
        <v>21</v>
      </c>
      <c r="AN10" s="62" t="s">
        <v>21</v>
      </c>
      <c r="AO10" s="141" t="s">
        <v>21</v>
      </c>
      <c r="AP10" s="160" t="s">
        <v>21</v>
      </c>
      <c r="AQ10" s="160" t="s">
        <v>21</v>
      </c>
      <c r="AR10" s="160" t="s">
        <v>21</v>
      </c>
      <c r="AS10" s="160" t="s">
        <v>21</v>
      </c>
      <c r="AT10" s="160" t="s">
        <v>21</v>
      </c>
      <c r="AU10" s="160" t="s">
        <v>21</v>
      </c>
      <c r="AV10" s="160" t="s">
        <v>21</v>
      </c>
      <c r="AW10" s="160">
        <v>1</v>
      </c>
      <c r="AX10" s="160" t="s">
        <v>21</v>
      </c>
      <c r="AY10" s="160" t="s">
        <v>21</v>
      </c>
      <c r="AZ10" s="185" t="s">
        <v>21</v>
      </c>
      <c r="BA10" s="141" t="s">
        <v>21</v>
      </c>
      <c r="BB10" s="185">
        <v>1</v>
      </c>
      <c r="BC10" s="141">
        <v>1</v>
      </c>
      <c r="BD10" s="160" t="s">
        <v>21</v>
      </c>
      <c r="BE10" s="160" t="s">
        <v>21</v>
      </c>
      <c r="BF10" s="160" t="s">
        <v>21</v>
      </c>
      <c r="BG10" s="209" t="s">
        <v>54</v>
      </c>
      <c r="BH10" s="160" t="s">
        <v>21</v>
      </c>
      <c r="BI10" s="160" t="s">
        <v>21</v>
      </c>
      <c r="BJ10" s="160" t="s">
        <v>21</v>
      </c>
      <c r="BK10" s="160" t="s">
        <v>21</v>
      </c>
      <c r="BL10" s="160" t="s">
        <v>21</v>
      </c>
      <c r="BM10" s="160" t="s">
        <v>21</v>
      </c>
      <c r="BN10" s="160">
        <v>1</v>
      </c>
      <c r="BO10" s="160" t="s">
        <v>21</v>
      </c>
      <c r="BP10" s="160" t="s">
        <v>21</v>
      </c>
      <c r="BQ10" s="160">
        <v>1</v>
      </c>
      <c r="BR10" s="160" t="s">
        <v>21</v>
      </c>
      <c r="BS10" s="160" t="s">
        <v>21</v>
      </c>
      <c r="BT10" s="160" t="s">
        <v>21</v>
      </c>
      <c r="BU10" s="185" t="s">
        <v>21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8"/>
      <c r="DS10" s="108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9"/>
      <c r="EK10" s="109"/>
      <c r="EL10" s="109"/>
      <c r="EM10" s="109"/>
      <c r="EN10" s="110"/>
      <c r="EO10" s="109"/>
      <c r="EP10" s="111"/>
      <c r="EQ10" s="111"/>
      <c r="ER10" s="111"/>
      <c r="ES10" s="105"/>
      <c r="ET10" s="105"/>
      <c r="EU10" s="105"/>
      <c r="EV10" s="105"/>
      <c r="EW10" s="112"/>
      <c r="EX10" s="112"/>
    </row>
    <row r="11" spans="1:154" s="4" customFormat="1" ht="11.25">
      <c r="A11" s="65" t="s">
        <v>35</v>
      </c>
      <c r="B11" s="151" t="s">
        <v>21</v>
      </c>
      <c r="C11" s="151" t="s">
        <v>21</v>
      </c>
      <c r="D11" s="151" t="s">
        <v>21</v>
      </c>
      <c r="E11" s="151" t="s">
        <v>21</v>
      </c>
      <c r="F11" s="151">
        <v>3</v>
      </c>
      <c r="G11" s="151">
        <v>7</v>
      </c>
      <c r="H11" s="151">
        <v>8</v>
      </c>
      <c r="I11" s="151">
        <v>6</v>
      </c>
      <c r="J11" s="151">
        <v>4</v>
      </c>
      <c r="K11" s="151">
        <v>15</v>
      </c>
      <c r="L11" s="151">
        <v>9</v>
      </c>
      <c r="M11" s="151">
        <v>7</v>
      </c>
      <c r="N11" s="191" t="s">
        <v>46</v>
      </c>
      <c r="O11" s="192" t="s">
        <v>46</v>
      </c>
      <c r="P11" s="192" t="s">
        <v>46</v>
      </c>
      <c r="Q11" s="192" t="s">
        <v>46</v>
      </c>
      <c r="R11" s="192" t="s">
        <v>46</v>
      </c>
      <c r="S11" s="192" t="s">
        <v>46</v>
      </c>
      <c r="T11" s="192" t="s">
        <v>46</v>
      </c>
      <c r="U11" s="192" t="s">
        <v>46</v>
      </c>
      <c r="V11" s="192" t="s">
        <v>46</v>
      </c>
      <c r="W11" s="192" t="s">
        <v>46</v>
      </c>
      <c r="X11" s="192" t="s">
        <v>46</v>
      </c>
      <c r="Y11" s="192" t="s">
        <v>46</v>
      </c>
      <c r="Z11" s="192" t="s">
        <v>46</v>
      </c>
      <c r="AA11" s="192">
        <v>82</v>
      </c>
      <c r="AB11" s="192">
        <v>114</v>
      </c>
      <c r="AC11" s="192">
        <v>109</v>
      </c>
      <c r="AD11" s="192">
        <v>157</v>
      </c>
      <c r="AE11" s="192">
        <v>119</v>
      </c>
      <c r="AF11" s="192">
        <v>125</v>
      </c>
      <c r="AG11" s="169" t="s">
        <v>55</v>
      </c>
      <c r="AH11" s="62">
        <v>4</v>
      </c>
      <c r="AI11" s="62" t="s">
        <v>21</v>
      </c>
      <c r="AJ11" s="62">
        <v>1</v>
      </c>
      <c r="AK11" s="62">
        <v>1</v>
      </c>
      <c r="AL11" s="62" t="s">
        <v>21</v>
      </c>
      <c r="AM11" s="62" t="s">
        <v>21</v>
      </c>
      <c r="AN11" s="62">
        <v>3</v>
      </c>
      <c r="AO11" s="141" t="s">
        <v>21</v>
      </c>
      <c r="AP11" s="160" t="s">
        <v>21</v>
      </c>
      <c r="AQ11" s="160" t="s">
        <v>21</v>
      </c>
      <c r="AR11" s="160" t="s">
        <v>21</v>
      </c>
      <c r="AS11" s="160" t="s">
        <v>21</v>
      </c>
      <c r="AT11" s="160">
        <v>4</v>
      </c>
      <c r="AU11" s="160" t="s">
        <v>21</v>
      </c>
      <c r="AV11" s="160">
        <v>1</v>
      </c>
      <c r="AW11" s="160">
        <v>3</v>
      </c>
      <c r="AX11" s="160">
        <v>1</v>
      </c>
      <c r="AY11" s="160" t="s">
        <v>21</v>
      </c>
      <c r="AZ11" s="185" t="s">
        <v>21</v>
      </c>
      <c r="BA11" s="141">
        <v>8</v>
      </c>
      <c r="BB11" s="185">
        <v>1</v>
      </c>
      <c r="BC11" s="141">
        <v>2</v>
      </c>
      <c r="BD11" s="160">
        <v>3</v>
      </c>
      <c r="BE11" s="160">
        <v>4</v>
      </c>
      <c r="BF11" s="160" t="s">
        <v>21</v>
      </c>
      <c r="BG11" s="209" t="s">
        <v>55</v>
      </c>
      <c r="BH11" s="160">
        <v>1</v>
      </c>
      <c r="BI11" s="160" t="s">
        <v>21</v>
      </c>
      <c r="BJ11" s="160" t="s">
        <v>21</v>
      </c>
      <c r="BK11" s="160" t="s">
        <v>21</v>
      </c>
      <c r="BL11" s="160">
        <v>4</v>
      </c>
      <c r="BM11" s="160" t="s">
        <v>21</v>
      </c>
      <c r="BN11" s="160">
        <v>2</v>
      </c>
      <c r="BO11" s="160" t="s">
        <v>21</v>
      </c>
      <c r="BP11" s="160">
        <v>2</v>
      </c>
      <c r="BQ11" s="160">
        <v>7</v>
      </c>
      <c r="BR11" s="160" t="s">
        <v>21</v>
      </c>
      <c r="BS11" s="160" t="s">
        <v>21</v>
      </c>
      <c r="BT11" s="160">
        <v>2</v>
      </c>
      <c r="BU11" s="185" t="s">
        <v>21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8"/>
      <c r="DS11" s="108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9"/>
      <c r="EK11" s="109"/>
      <c r="EL11" s="109"/>
      <c r="EM11" s="109"/>
      <c r="EN11" s="110"/>
      <c r="EO11" s="109"/>
      <c r="EP11" s="111"/>
      <c r="EQ11" s="111"/>
      <c r="ER11" s="111"/>
      <c r="ES11" s="105"/>
      <c r="ET11" s="105"/>
      <c r="EU11" s="105"/>
      <c r="EV11" s="105"/>
      <c r="EW11" s="112"/>
      <c r="EX11" s="112"/>
    </row>
    <row r="12" spans="1:154" s="4" customFormat="1" ht="11.25">
      <c r="A12" s="65" t="s">
        <v>36</v>
      </c>
      <c r="B12" s="151" t="s">
        <v>21</v>
      </c>
      <c r="C12" s="151" t="s">
        <v>21</v>
      </c>
      <c r="D12" s="151" t="s">
        <v>21</v>
      </c>
      <c r="E12" s="151" t="s">
        <v>21</v>
      </c>
      <c r="F12" s="151" t="s">
        <v>21</v>
      </c>
      <c r="G12" s="151" t="s">
        <v>21</v>
      </c>
      <c r="H12" s="151" t="s">
        <v>21</v>
      </c>
      <c r="I12" s="151" t="s">
        <v>21</v>
      </c>
      <c r="J12" s="151" t="s">
        <v>21</v>
      </c>
      <c r="K12" s="151" t="s">
        <v>21</v>
      </c>
      <c r="L12" s="151" t="s">
        <v>21</v>
      </c>
      <c r="M12" s="151" t="s">
        <v>21</v>
      </c>
      <c r="N12" s="191" t="s">
        <v>46</v>
      </c>
      <c r="O12" s="192" t="s">
        <v>46</v>
      </c>
      <c r="P12" s="192" t="s">
        <v>46</v>
      </c>
      <c r="Q12" s="192" t="s">
        <v>46</v>
      </c>
      <c r="R12" s="192" t="s">
        <v>46</v>
      </c>
      <c r="S12" s="192" t="s">
        <v>46</v>
      </c>
      <c r="T12" s="192" t="s">
        <v>46</v>
      </c>
      <c r="U12" s="192" t="s">
        <v>46</v>
      </c>
      <c r="V12" s="192" t="s">
        <v>46</v>
      </c>
      <c r="W12" s="192" t="s">
        <v>46</v>
      </c>
      <c r="X12" s="192" t="s">
        <v>46</v>
      </c>
      <c r="Y12" s="192" t="s">
        <v>46</v>
      </c>
      <c r="Z12" s="192" t="s">
        <v>46</v>
      </c>
      <c r="AA12" s="192" t="s">
        <v>46</v>
      </c>
      <c r="AB12" s="192" t="s">
        <v>46</v>
      </c>
      <c r="AC12" s="192" t="s">
        <v>46</v>
      </c>
      <c r="AD12" s="192" t="s">
        <v>46</v>
      </c>
      <c r="AE12" s="192" t="s">
        <v>46</v>
      </c>
      <c r="AF12" s="192" t="s">
        <v>46</v>
      </c>
      <c r="AG12" s="169" t="s">
        <v>56</v>
      </c>
      <c r="AH12" s="62" t="s">
        <v>21</v>
      </c>
      <c r="AI12" s="62" t="s">
        <v>21</v>
      </c>
      <c r="AJ12" s="62" t="s">
        <v>21</v>
      </c>
      <c r="AK12" s="62" t="s">
        <v>21</v>
      </c>
      <c r="AL12" s="62" t="s">
        <v>21</v>
      </c>
      <c r="AM12" s="62" t="s">
        <v>21</v>
      </c>
      <c r="AN12" s="62" t="s">
        <v>21</v>
      </c>
      <c r="AO12" s="141" t="s">
        <v>21</v>
      </c>
      <c r="AP12" s="160" t="s">
        <v>21</v>
      </c>
      <c r="AQ12" s="160" t="s">
        <v>21</v>
      </c>
      <c r="AR12" s="160" t="s">
        <v>21</v>
      </c>
      <c r="AS12" s="160" t="s">
        <v>21</v>
      </c>
      <c r="AT12" s="160" t="s">
        <v>21</v>
      </c>
      <c r="AU12" s="160" t="s">
        <v>21</v>
      </c>
      <c r="AV12" s="160" t="s">
        <v>21</v>
      </c>
      <c r="AW12" s="160" t="s">
        <v>21</v>
      </c>
      <c r="AX12" s="160" t="s">
        <v>21</v>
      </c>
      <c r="AY12" s="160" t="s">
        <v>21</v>
      </c>
      <c r="AZ12" s="185" t="s">
        <v>21</v>
      </c>
      <c r="BA12" s="141" t="s">
        <v>21</v>
      </c>
      <c r="BB12" s="185" t="s">
        <v>21</v>
      </c>
      <c r="BC12" s="141" t="s">
        <v>21</v>
      </c>
      <c r="BD12" s="160" t="s">
        <v>21</v>
      </c>
      <c r="BE12" s="160" t="s">
        <v>21</v>
      </c>
      <c r="BF12" s="160" t="s">
        <v>21</v>
      </c>
      <c r="BG12" s="209" t="s">
        <v>56</v>
      </c>
      <c r="BH12" s="160" t="s">
        <v>21</v>
      </c>
      <c r="BI12" s="160" t="s">
        <v>21</v>
      </c>
      <c r="BJ12" s="160" t="s">
        <v>21</v>
      </c>
      <c r="BK12" s="160" t="s">
        <v>21</v>
      </c>
      <c r="BL12" s="160" t="s">
        <v>21</v>
      </c>
      <c r="BM12" s="160" t="s">
        <v>21</v>
      </c>
      <c r="BN12" s="160" t="s">
        <v>21</v>
      </c>
      <c r="BO12" s="160" t="s">
        <v>21</v>
      </c>
      <c r="BP12" s="160" t="s">
        <v>21</v>
      </c>
      <c r="BQ12" s="160" t="s">
        <v>21</v>
      </c>
      <c r="BR12" s="160" t="s">
        <v>21</v>
      </c>
      <c r="BS12" s="160" t="s">
        <v>21</v>
      </c>
      <c r="BT12" s="160" t="s">
        <v>21</v>
      </c>
      <c r="BU12" s="185" t="s">
        <v>21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8"/>
      <c r="DS12" s="108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9"/>
      <c r="EK12" s="109"/>
      <c r="EL12" s="109"/>
      <c r="EM12" s="109"/>
      <c r="EN12" s="110"/>
      <c r="EO12" s="109"/>
      <c r="EP12" s="111"/>
      <c r="EQ12" s="111"/>
      <c r="ER12" s="111"/>
      <c r="ES12" s="105"/>
      <c r="ET12" s="105"/>
      <c r="EU12" s="105"/>
      <c r="EV12" s="105"/>
      <c r="EW12" s="112"/>
      <c r="EX12" s="112"/>
    </row>
    <row r="13" spans="1:154" s="4" customFormat="1" ht="11.25">
      <c r="A13" s="65" t="s">
        <v>5</v>
      </c>
      <c r="B13" s="151" t="s">
        <v>21</v>
      </c>
      <c r="C13" s="151" t="s">
        <v>21</v>
      </c>
      <c r="D13" s="151">
        <v>16</v>
      </c>
      <c r="E13" s="151">
        <v>16</v>
      </c>
      <c r="F13" s="151">
        <v>7</v>
      </c>
      <c r="G13" s="151">
        <v>7</v>
      </c>
      <c r="H13" s="151">
        <v>19</v>
      </c>
      <c r="I13" s="151">
        <v>42</v>
      </c>
      <c r="J13" s="151">
        <v>73</v>
      </c>
      <c r="K13" s="151">
        <v>74</v>
      </c>
      <c r="L13" s="151">
        <v>88</v>
      </c>
      <c r="M13" s="151">
        <v>21</v>
      </c>
      <c r="N13" s="191" t="s">
        <v>46</v>
      </c>
      <c r="O13" s="192" t="s">
        <v>46</v>
      </c>
      <c r="P13" s="192" t="s">
        <v>46</v>
      </c>
      <c r="Q13" s="192" t="s">
        <v>46</v>
      </c>
      <c r="R13" s="192" t="s">
        <v>46</v>
      </c>
      <c r="S13" s="192" t="s">
        <v>46</v>
      </c>
      <c r="T13" s="192" t="s">
        <v>46</v>
      </c>
      <c r="U13" s="192" t="s">
        <v>46</v>
      </c>
      <c r="V13" s="192" t="s">
        <v>46</v>
      </c>
      <c r="W13" s="192" t="s">
        <v>46</v>
      </c>
      <c r="X13" s="192" t="s">
        <v>46</v>
      </c>
      <c r="Y13" s="192" t="s">
        <v>46</v>
      </c>
      <c r="Z13" s="192" t="s">
        <v>46</v>
      </c>
      <c r="AA13" s="192" t="s">
        <v>46</v>
      </c>
      <c r="AB13" s="192" t="s">
        <v>46</v>
      </c>
      <c r="AC13" s="192" t="s">
        <v>46</v>
      </c>
      <c r="AD13" s="192" t="s">
        <v>46</v>
      </c>
      <c r="AE13" s="192" t="s">
        <v>46</v>
      </c>
      <c r="AF13" s="192" t="s">
        <v>46</v>
      </c>
      <c r="AG13" s="169" t="s">
        <v>57</v>
      </c>
      <c r="AH13" s="62">
        <v>12</v>
      </c>
      <c r="AI13" s="62" t="s">
        <v>21</v>
      </c>
      <c r="AJ13" s="62">
        <v>54</v>
      </c>
      <c r="AK13" s="62">
        <v>15</v>
      </c>
      <c r="AL13" s="62" t="s">
        <v>21</v>
      </c>
      <c r="AM13" s="62" t="s">
        <v>21</v>
      </c>
      <c r="AN13" s="62">
        <v>7</v>
      </c>
      <c r="AO13" s="141" t="s">
        <v>21</v>
      </c>
      <c r="AP13" s="160">
        <v>4</v>
      </c>
      <c r="AQ13" s="160">
        <v>2</v>
      </c>
      <c r="AR13" s="160">
        <v>7</v>
      </c>
      <c r="AS13" s="160">
        <v>21</v>
      </c>
      <c r="AT13" s="160">
        <v>22</v>
      </c>
      <c r="AU13" s="160">
        <v>16</v>
      </c>
      <c r="AV13" s="160">
        <v>10</v>
      </c>
      <c r="AW13" s="160">
        <v>5</v>
      </c>
      <c r="AX13" s="160" t="s">
        <v>21</v>
      </c>
      <c r="AY13" s="160">
        <v>1</v>
      </c>
      <c r="AZ13" s="185" t="s">
        <v>21</v>
      </c>
      <c r="BA13" s="141">
        <v>43</v>
      </c>
      <c r="BB13" s="185">
        <v>45</v>
      </c>
      <c r="BC13" s="141">
        <v>7</v>
      </c>
      <c r="BD13" s="160">
        <v>67</v>
      </c>
      <c r="BE13" s="160">
        <v>10</v>
      </c>
      <c r="BF13" s="160">
        <v>4</v>
      </c>
      <c r="BG13" s="209" t="s">
        <v>57</v>
      </c>
      <c r="BH13" s="160">
        <v>32</v>
      </c>
      <c r="BI13" s="160" t="s">
        <v>21</v>
      </c>
      <c r="BJ13" s="160" t="s">
        <v>21</v>
      </c>
      <c r="BK13" s="160" t="s">
        <v>21</v>
      </c>
      <c r="BL13" s="160">
        <v>10</v>
      </c>
      <c r="BM13" s="160">
        <v>3</v>
      </c>
      <c r="BN13" s="160">
        <v>3</v>
      </c>
      <c r="BO13" s="160">
        <v>34</v>
      </c>
      <c r="BP13" s="160">
        <v>6</v>
      </c>
      <c r="BQ13" s="160">
        <v>33</v>
      </c>
      <c r="BR13" s="160" t="s">
        <v>21</v>
      </c>
      <c r="BS13" s="160">
        <v>1</v>
      </c>
      <c r="BT13" s="160">
        <v>47</v>
      </c>
      <c r="BU13" s="185">
        <v>7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8"/>
      <c r="DS13" s="108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9"/>
      <c r="EK13" s="109"/>
      <c r="EL13" s="109"/>
      <c r="EM13" s="109"/>
      <c r="EN13" s="110"/>
      <c r="EO13" s="109"/>
      <c r="EP13" s="109"/>
      <c r="EQ13" s="109"/>
      <c r="ER13" s="109"/>
      <c r="ES13" s="105"/>
      <c r="ET13" s="105"/>
      <c r="EU13" s="105"/>
      <c r="EV13" s="105"/>
      <c r="EW13" s="112"/>
      <c r="EX13" s="112"/>
    </row>
    <row r="14" spans="1:154" s="3" customFormat="1" ht="11.25">
      <c r="A14" s="155" t="s">
        <v>6</v>
      </c>
      <c r="B14" s="154" t="s">
        <v>21</v>
      </c>
      <c r="C14" s="154" t="s">
        <v>21</v>
      </c>
      <c r="D14" s="156">
        <f>SUM(D17:D23)</f>
        <v>28</v>
      </c>
      <c r="E14" s="156">
        <f>SUM(E17:E23)</f>
        <v>73</v>
      </c>
      <c r="F14" s="156">
        <f>SUM(F17:F23)</f>
        <v>248</v>
      </c>
      <c r="G14" s="156">
        <v>351</v>
      </c>
      <c r="H14" s="156">
        <v>386</v>
      </c>
      <c r="I14" s="156">
        <v>310</v>
      </c>
      <c r="J14" s="156">
        <v>329</v>
      </c>
      <c r="K14" s="156">
        <v>413</v>
      </c>
      <c r="L14" s="156">
        <v>350</v>
      </c>
      <c r="M14" s="156">
        <v>1372</v>
      </c>
      <c r="N14" s="193">
        <v>285</v>
      </c>
      <c r="O14" s="194">
        <v>342</v>
      </c>
      <c r="P14" s="194">
        <v>319</v>
      </c>
      <c r="Q14" s="194">
        <v>263</v>
      </c>
      <c r="R14" s="194">
        <v>126</v>
      </c>
      <c r="S14" s="194">
        <v>428</v>
      </c>
      <c r="T14" s="194">
        <v>476</v>
      </c>
      <c r="U14" s="194">
        <v>584</v>
      </c>
      <c r="V14" s="194">
        <v>821</v>
      </c>
      <c r="W14" s="194">
        <v>927</v>
      </c>
      <c r="X14" s="194">
        <v>1131</v>
      </c>
      <c r="Y14" s="194">
        <v>1214</v>
      </c>
      <c r="Z14" s="194">
        <v>1317</v>
      </c>
      <c r="AA14" s="194">
        <v>1562</v>
      </c>
      <c r="AB14" s="194">
        <v>1796</v>
      </c>
      <c r="AC14" s="194">
        <v>1850</v>
      </c>
      <c r="AD14" s="194">
        <v>2783</v>
      </c>
      <c r="AE14" s="194">
        <v>2026</v>
      </c>
      <c r="AF14" s="194">
        <v>2432</v>
      </c>
      <c r="AG14" s="168" t="s">
        <v>58</v>
      </c>
      <c r="AH14" s="152">
        <f>SUM(AH15:AH23)</f>
        <v>90</v>
      </c>
      <c r="AI14" s="152">
        <f>SUM(AI15:AI23)</f>
        <v>17</v>
      </c>
      <c r="AJ14" s="152">
        <f>SUM(AJ15:AJ23)</f>
        <v>143</v>
      </c>
      <c r="AK14" s="152">
        <f>SUM(AK15:AK23)</f>
        <v>24</v>
      </c>
      <c r="AL14" s="152">
        <f>SUM(AL15:AL23)</f>
        <v>14</v>
      </c>
      <c r="AM14" s="152" t="s">
        <v>21</v>
      </c>
      <c r="AN14" s="152">
        <f>SUM(AN15:AN23)</f>
        <v>60</v>
      </c>
      <c r="AO14" s="186">
        <f>SUM(AO15:AO23)</f>
        <v>5</v>
      </c>
      <c r="AP14" s="163">
        <f aca="true" t="shared" si="3" ref="AP14:AZ14">SUM(AP15:AP23)</f>
        <v>19</v>
      </c>
      <c r="AQ14" s="163">
        <f t="shared" si="3"/>
        <v>8</v>
      </c>
      <c r="AR14" s="163">
        <f t="shared" si="3"/>
        <v>12</v>
      </c>
      <c r="AS14" s="163">
        <f t="shared" si="3"/>
        <v>43</v>
      </c>
      <c r="AT14" s="163">
        <f t="shared" si="3"/>
        <v>129</v>
      </c>
      <c r="AU14" s="163">
        <f t="shared" si="3"/>
        <v>71</v>
      </c>
      <c r="AV14" s="163">
        <f t="shared" si="3"/>
        <v>34</v>
      </c>
      <c r="AW14" s="163">
        <f t="shared" si="3"/>
        <v>16</v>
      </c>
      <c r="AX14" s="163">
        <v>8</v>
      </c>
      <c r="AY14" s="163">
        <f t="shared" si="3"/>
        <v>4</v>
      </c>
      <c r="AZ14" s="187">
        <f t="shared" si="3"/>
        <v>1</v>
      </c>
      <c r="BA14" s="161">
        <f aca="true" t="shared" si="4" ref="BA14:BF14">SUM(BA15:BA23)</f>
        <v>221</v>
      </c>
      <c r="BB14" s="200">
        <f t="shared" si="4"/>
        <v>129</v>
      </c>
      <c r="BC14" s="186">
        <f t="shared" si="4"/>
        <v>103</v>
      </c>
      <c r="BD14" s="163">
        <f t="shared" si="4"/>
        <v>95</v>
      </c>
      <c r="BE14" s="163">
        <f t="shared" si="4"/>
        <v>149</v>
      </c>
      <c r="BF14" s="163">
        <f t="shared" si="4"/>
        <v>3</v>
      </c>
      <c r="BG14" s="208" t="s">
        <v>58</v>
      </c>
      <c r="BH14" s="162">
        <f aca="true" t="shared" si="5" ref="BH14:BU14">SUM(BH15:BH23)</f>
        <v>16</v>
      </c>
      <c r="BI14" s="162">
        <f t="shared" si="5"/>
        <v>6</v>
      </c>
      <c r="BJ14" s="162">
        <f t="shared" si="5"/>
        <v>2</v>
      </c>
      <c r="BK14" s="162">
        <f t="shared" si="5"/>
        <v>23</v>
      </c>
      <c r="BL14" s="162">
        <f t="shared" si="5"/>
        <v>54</v>
      </c>
      <c r="BM14" s="162">
        <f t="shared" si="5"/>
        <v>4</v>
      </c>
      <c r="BN14" s="162">
        <f t="shared" si="5"/>
        <v>37</v>
      </c>
      <c r="BO14" s="162">
        <f t="shared" si="5"/>
        <v>131</v>
      </c>
      <c r="BP14" s="162">
        <f t="shared" si="5"/>
        <v>77</v>
      </c>
      <c r="BQ14" s="163">
        <f t="shared" si="5"/>
        <v>209</v>
      </c>
      <c r="BR14" s="163">
        <f t="shared" si="5"/>
        <v>7</v>
      </c>
      <c r="BS14" s="163">
        <f t="shared" si="5"/>
        <v>37</v>
      </c>
      <c r="BT14" s="163">
        <f t="shared" si="5"/>
        <v>38</v>
      </c>
      <c r="BU14" s="187">
        <f t="shared" si="5"/>
        <v>59</v>
      </c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2"/>
      <c r="EK14" s="102"/>
      <c r="EL14" s="102"/>
      <c r="EM14" s="102"/>
      <c r="EN14" s="103"/>
      <c r="EO14" s="102"/>
      <c r="EP14" s="104"/>
      <c r="EQ14" s="104"/>
      <c r="ER14" s="104"/>
      <c r="ES14" s="105"/>
      <c r="ET14" s="105"/>
      <c r="EU14" s="105"/>
      <c r="EV14" s="105"/>
      <c r="EW14" s="106"/>
      <c r="EX14" s="106"/>
    </row>
    <row r="15" spans="1:154" s="4" customFormat="1" ht="11.25">
      <c r="A15" s="64" t="s">
        <v>37</v>
      </c>
      <c r="B15" s="151" t="s">
        <v>21</v>
      </c>
      <c r="C15" s="151" t="s">
        <v>21</v>
      </c>
      <c r="D15" s="151" t="s">
        <v>21</v>
      </c>
      <c r="E15" s="151" t="s">
        <v>21</v>
      </c>
      <c r="F15" s="151" t="s">
        <v>21</v>
      </c>
      <c r="G15" s="151">
        <v>1</v>
      </c>
      <c r="H15" s="151">
        <v>13</v>
      </c>
      <c r="I15" s="151">
        <v>6</v>
      </c>
      <c r="J15" s="151">
        <v>33</v>
      </c>
      <c r="K15" s="151">
        <v>21</v>
      </c>
      <c r="L15" s="151">
        <v>9</v>
      </c>
      <c r="M15" s="151">
        <v>23</v>
      </c>
      <c r="N15" s="191" t="s">
        <v>46</v>
      </c>
      <c r="O15" s="192" t="s">
        <v>46</v>
      </c>
      <c r="P15" s="192" t="s">
        <v>46</v>
      </c>
      <c r="Q15" s="192" t="s">
        <v>46</v>
      </c>
      <c r="R15" s="192" t="s">
        <v>46</v>
      </c>
      <c r="S15" s="192" t="s">
        <v>46</v>
      </c>
      <c r="T15" s="192" t="s">
        <v>46</v>
      </c>
      <c r="U15" s="192" t="s">
        <v>46</v>
      </c>
      <c r="V15" s="192" t="s">
        <v>46</v>
      </c>
      <c r="W15" s="192" t="s">
        <v>46</v>
      </c>
      <c r="X15" s="192" t="s">
        <v>46</v>
      </c>
      <c r="Y15" s="192" t="s">
        <v>46</v>
      </c>
      <c r="Z15" s="192" t="s">
        <v>46</v>
      </c>
      <c r="AA15" s="192" t="s">
        <v>46</v>
      </c>
      <c r="AB15" s="192" t="s">
        <v>46</v>
      </c>
      <c r="AC15" s="192" t="s">
        <v>46</v>
      </c>
      <c r="AD15" s="192" t="s">
        <v>46</v>
      </c>
      <c r="AE15" s="192" t="s">
        <v>46</v>
      </c>
      <c r="AF15" s="192" t="s">
        <v>46</v>
      </c>
      <c r="AG15" s="169" t="s">
        <v>59</v>
      </c>
      <c r="AH15" s="62">
        <v>8</v>
      </c>
      <c r="AI15" s="62" t="s">
        <v>21</v>
      </c>
      <c r="AJ15" s="62">
        <v>1</v>
      </c>
      <c r="AK15" s="62" t="s">
        <v>21</v>
      </c>
      <c r="AL15" s="62" t="s">
        <v>21</v>
      </c>
      <c r="AM15" s="62" t="s">
        <v>21</v>
      </c>
      <c r="AN15" s="62" t="s">
        <v>21</v>
      </c>
      <c r="AO15" s="141" t="s">
        <v>21</v>
      </c>
      <c r="AP15" s="160" t="s">
        <v>21</v>
      </c>
      <c r="AQ15" s="160" t="s">
        <v>21</v>
      </c>
      <c r="AR15" s="160" t="s">
        <v>21</v>
      </c>
      <c r="AS15" s="160">
        <v>2</v>
      </c>
      <c r="AT15" s="160">
        <v>3</v>
      </c>
      <c r="AU15" s="160">
        <v>2</v>
      </c>
      <c r="AV15" s="160">
        <v>2</v>
      </c>
      <c r="AW15" s="160" t="s">
        <v>21</v>
      </c>
      <c r="AX15" s="160" t="s">
        <v>21</v>
      </c>
      <c r="AY15" s="160" t="s">
        <v>21</v>
      </c>
      <c r="AZ15" s="185" t="s">
        <v>21</v>
      </c>
      <c r="BA15" s="141">
        <v>8</v>
      </c>
      <c r="BB15" s="185">
        <v>1</v>
      </c>
      <c r="BC15" s="141" t="s">
        <v>21</v>
      </c>
      <c r="BD15" s="160">
        <v>1</v>
      </c>
      <c r="BE15" s="160">
        <v>8</v>
      </c>
      <c r="BF15" s="160" t="s">
        <v>21</v>
      </c>
      <c r="BG15" s="209" t="s">
        <v>59</v>
      </c>
      <c r="BH15" s="160">
        <v>1</v>
      </c>
      <c r="BI15" s="160">
        <v>3</v>
      </c>
      <c r="BJ15" s="160" t="s">
        <v>21</v>
      </c>
      <c r="BK15" s="160" t="s">
        <v>21</v>
      </c>
      <c r="BL15" s="160">
        <v>4</v>
      </c>
      <c r="BM15" s="160" t="s">
        <v>21</v>
      </c>
      <c r="BN15" s="160">
        <v>1</v>
      </c>
      <c r="BO15" s="160" t="s">
        <v>21</v>
      </c>
      <c r="BP15" s="160" t="s">
        <v>21</v>
      </c>
      <c r="BQ15" s="160">
        <v>8</v>
      </c>
      <c r="BR15" s="160" t="s">
        <v>21</v>
      </c>
      <c r="BS15" s="160" t="s">
        <v>21</v>
      </c>
      <c r="BT15" s="160">
        <v>1</v>
      </c>
      <c r="BU15" s="185" t="s">
        <v>21</v>
      </c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8"/>
      <c r="DS15" s="108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9"/>
      <c r="EK15" s="109"/>
      <c r="EL15" s="109"/>
      <c r="EM15" s="109"/>
      <c r="EN15" s="110"/>
      <c r="EO15" s="109"/>
      <c r="EP15" s="111"/>
      <c r="EQ15" s="111"/>
      <c r="ER15" s="111"/>
      <c r="ES15" s="105"/>
      <c r="ET15" s="105"/>
      <c r="EU15" s="105"/>
      <c r="EV15" s="105"/>
      <c r="EW15" s="112"/>
      <c r="EX15" s="112"/>
    </row>
    <row r="16" spans="1:154" s="4" customFormat="1" ht="11.25">
      <c r="A16" s="64" t="s">
        <v>38</v>
      </c>
      <c r="B16" s="151" t="s">
        <v>21</v>
      </c>
      <c r="C16" s="151" t="s">
        <v>21</v>
      </c>
      <c r="D16" s="151" t="s">
        <v>21</v>
      </c>
      <c r="E16" s="151" t="s">
        <v>21</v>
      </c>
      <c r="F16" s="151" t="s">
        <v>21</v>
      </c>
      <c r="G16" s="151">
        <v>14</v>
      </c>
      <c r="H16" s="151">
        <v>44</v>
      </c>
      <c r="I16" s="151">
        <v>36</v>
      </c>
      <c r="J16" s="151">
        <v>27</v>
      </c>
      <c r="K16" s="151">
        <v>42</v>
      </c>
      <c r="L16" s="151">
        <v>24</v>
      </c>
      <c r="M16" s="151">
        <v>29</v>
      </c>
      <c r="N16" s="191" t="s">
        <v>46</v>
      </c>
      <c r="O16" s="192" t="s">
        <v>46</v>
      </c>
      <c r="P16" s="192" t="s">
        <v>46</v>
      </c>
      <c r="Q16" s="192" t="s">
        <v>46</v>
      </c>
      <c r="R16" s="192" t="s">
        <v>46</v>
      </c>
      <c r="S16" s="192" t="s">
        <v>46</v>
      </c>
      <c r="T16" s="192" t="s">
        <v>46</v>
      </c>
      <c r="U16" s="192" t="s">
        <v>46</v>
      </c>
      <c r="V16" s="192" t="s">
        <v>46</v>
      </c>
      <c r="W16" s="192" t="s">
        <v>46</v>
      </c>
      <c r="X16" s="192" t="s">
        <v>46</v>
      </c>
      <c r="Y16" s="192" t="s">
        <v>46</v>
      </c>
      <c r="Z16" s="192" t="s">
        <v>46</v>
      </c>
      <c r="AA16" s="192" t="s">
        <v>46</v>
      </c>
      <c r="AB16" s="192" t="s">
        <v>46</v>
      </c>
      <c r="AC16" s="192" t="s">
        <v>46</v>
      </c>
      <c r="AD16" s="192" t="s">
        <v>46</v>
      </c>
      <c r="AE16" s="192" t="s">
        <v>46</v>
      </c>
      <c r="AF16" s="192" t="s">
        <v>46</v>
      </c>
      <c r="AG16" s="169" t="s">
        <v>60</v>
      </c>
      <c r="AH16" s="62">
        <v>8</v>
      </c>
      <c r="AI16" s="62" t="s">
        <v>21</v>
      </c>
      <c r="AJ16" s="62">
        <v>8</v>
      </c>
      <c r="AK16" s="62">
        <v>4</v>
      </c>
      <c r="AL16" s="62">
        <v>1</v>
      </c>
      <c r="AM16" s="62" t="s">
        <v>21</v>
      </c>
      <c r="AN16" s="62">
        <v>3</v>
      </c>
      <c r="AO16" s="141">
        <v>1</v>
      </c>
      <c r="AP16" s="160" t="s">
        <v>21</v>
      </c>
      <c r="AQ16" s="160" t="s">
        <v>21</v>
      </c>
      <c r="AR16" s="160">
        <v>2</v>
      </c>
      <c r="AS16" s="160">
        <v>3</v>
      </c>
      <c r="AT16" s="160">
        <v>8</v>
      </c>
      <c r="AU16" s="160">
        <v>3</v>
      </c>
      <c r="AV16" s="160">
        <v>2</v>
      </c>
      <c r="AW16" s="160">
        <v>1</v>
      </c>
      <c r="AX16" s="160">
        <v>2</v>
      </c>
      <c r="AY16" s="160">
        <v>1</v>
      </c>
      <c r="AZ16" s="185">
        <v>1</v>
      </c>
      <c r="BA16" s="141">
        <v>13</v>
      </c>
      <c r="BB16" s="185">
        <v>11</v>
      </c>
      <c r="BC16" s="141">
        <v>10</v>
      </c>
      <c r="BD16" s="160">
        <v>7</v>
      </c>
      <c r="BE16" s="160">
        <v>7</v>
      </c>
      <c r="BF16" s="160" t="s">
        <v>21</v>
      </c>
      <c r="BG16" s="209" t="s">
        <v>60</v>
      </c>
      <c r="BH16" s="160">
        <v>2</v>
      </c>
      <c r="BI16" s="160">
        <v>1</v>
      </c>
      <c r="BJ16" s="160" t="s">
        <v>21</v>
      </c>
      <c r="BK16" s="160">
        <v>1</v>
      </c>
      <c r="BL16" s="160">
        <v>5</v>
      </c>
      <c r="BM16" s="160" t="s">
        <v>21</v>
      </c>
      <c r="BN16" s="160">
        <v>3</v>
      </c>
      <c r="BO16" s="160">
        <v>10</v>
      </c>
      <c r="BP16" s="160">
        <v>2</v>
      </c>
      <c r="BQ16" s="160">
        <v>12</v>
      </c>
      <c r="BR16" s="160" t="s">
        <v>21</v>
      </c>
      <c r="BS16" s="160">
        <v>4</v>
      </c>
      <c r="BT16" s="160">
        <v>5</v>
      </c>
      <c r="BU16" s="185">
        <v>3</v>
      </c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8"/>
      <c r="DS16" s="108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9"/>
      <c r="EK16" s="109"/>
      <c r="EL16" s="109"/>
      <c r="EM16" s="109"/>
      <c r="EN16" s="110"/>
      <c r="EO16" s="109"/>
      <c r="EP16" s="109"/>
      <c r="EQ16" s="109"/>
      <c r="ER16" s="109"/>
      <c r="ES16" s="105"/>
      <c r="ET16" s="105"/>
      <c r="EU16" s="105"/>
      <c r="EV16" s="105"/>
      <c r="EW16" s="112"/>
      <c r="EX16" s="112"/>
    </row>
    <row r="17" spans="1:154" s="4" customFormat="1" ht="11.25">
      <c r="A17" s="64" t="s">
        <v>39</v>
      </c>
      <c r="B17" s="151" t="s">
        <v>21</v>
      </c>
      <c r="C17" s="151" t="s">
        <v>21</v>
      </c>
      <c r="D17" s="151">
        <v>27</v>
      </c>
      <c r="E17" s="151">
        <v>17</v>
      </c>
      <c r="F17" s="151">
        <v>31</v>
      </c>
      <c r="G17" s="151">
        <v>30</v>
      </c>
      <c r="H17" s="151">
        <v>18</v>
      </c>
      <c r="I17" s="151">
        <v>18</v>
      </c>
      <c r="J17" s="151">
        <v>67</v>
      </c>
      <c r="K17" s="151">
        <v>81</v>
      </c>
      <c r="L17" s="151">
        <v>75</v>
      </c>
      <c r="M17" s="151">
        <v>503</v>
      </c>
      <c r="N17" s="191" t="s">
        <v>46</v>
      </c>
      <c r="O17" s="192" t="s">
        <v>46</v>
      </c>
      <c r="P17" s="192" t="s">
        <v>46</v>
      </c>
      <c r="Q17" s="192">
        <v>23</v>
      </c>
      <c r="R17" s="192">
        <v>65</v>
      </c>
      <c r="S17" s="192">
        <v>103</v>
      </c>
      <c r="T17" s="192">
        <v>128</v>
      </c>
      <c r="U17" s="192">
        <v>173</v>
      </c>
      <c r="V17" s="192">
        <v>265</v>
      </c>
      <c r="W17" s="192">
        <v>333</v>
      </c>
      <c r="X17" s="192">
        <v>393</v>
      </c>
      <c r="Y17" s="192">
        <v>493</v>
      </c>
      <c r="Z17" s="192">
        <v>562</v>
      </c>
      <c r="AA17" s="192">
        <v>587</v>
      </c>
      <c r="AB17" s="192">
        <v>591</v>
      </c>
      <c r="AC17" s="192">
        <v>772</v>
      </c>
      <c r="AD17" s="192">
        <v>914</v>
      </c>
      <c r="AE17" s="192" t="s">
        <v>47</v>
      </c>
      <c r="AF17" s="192" t="s">
        <v>48</v>
      </c>
      <c r="AG17" s="169" t="s">
        <v>61</v>
      </c>
      <c r="AH17" s="62" t="s">
        <v>21</v>
      </c>
      <c r="AI17" s="62" t="s">
        <v>21</v>
      </c>
      <c r="AJ17" s="62">
        <v>67</v>
      </c>
      <c r="AK17" s="62">
        <v>1</v>
      </c>
      <c r="AL17" s="62">
        <v>2</v>
      </c>
      <c r="AM17" s="62" t="s">
        <v>21</v>
      </c>
      <c r="AN17" s="62">
        <v>3</v>
      </c>
      <c r="AO17" s="141">
        <v>2</v>
      </c>
      <c r="AP17" s="160">
        <v>2</v>
      </c>
      <c r="AQ17" s="160">
        <v>1</v>
      </c>
      <c r="AR17" s="160">
        <v>4</v>
      </c>
      <c r="AS17" s="160">
        <v>11</v>
      </c>
      <c r="AT17" s="160">
        <v>31</v>
      </c>
      <c r="AU17" s="160">
        <v>9</v>
      </c>
      <c r="AV17" s="160">
        <v>7</v>
      </c>
      <c r="AW17" s="160">
        <v>6</v>
      </c>
      <c r="AX17" s="160">
        <v>2</v>
      </c>
      <c r="AY17" s="160" t="s">
        <v>21</v>
      </c>
      <c r="AZ17" s="185" t="s">
        <v>21</v>
      </c>
      <c r="BA17" s="141">
        <v>45</v>
      </c>
      <c r="BB17" s="185">
        <v>30</v>
      </c>
      <c r="BC17" s="141">
        <v>9</v>
      </c>
      <c r="BD17" s="160">
        <v>31</v>
      </c>
      <c r="BE17" s="160">
        <v>35</v>
      </c>
      <c r="BF17" s="160" t="s">
        <v>21</v>
      </c>
      <c r="BG17" s="209" t="s">
        <v>61</v>
      </c>
      <c r="BH17" s="160" t="s">
        <v>21</v>
      </c>
      <c r="BI17" s="160" t="s">
        <v>21</v>
      </c>
      <c r="BJ17" s="160" t="s">
        <v>21</v>
      </c>
      <c r="BK17" s="160" t="s">
        <v>21</v>
      </c>
      <c r="BL17" s="160">
        <v>2</v>
      </c>
      <c r="BM17" s="160" t="s">
        <v>21</v>
      </c>
      <c r="BN17" s="160" t="s">
        <v>21</v>
      </c>
      <c r="BO17" s="160">
        <v>68</v>
      </c>
      <c r="BP17" s="160">
        <v>5</v>
      </c>
      <c r="BQ17" s="160">
        <v>63</v>
      </c>
      <c r="BR17" s="160" t="s">
        <v>21</v>
      </c>
      <c r="BS17" s="160">
        <v>11</v>
      </c>
      <c r="BT17" s="160" t="s">
        <v>21</v>
      </c>
      <c r="BU17" s="185">
        <v>1</v>
      </c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8"/>
      <c r="DS17" s="108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9"/>
      <c r="EK17" s="109"/>
      <c r="EL17" s="109"/>
      <c r="EM17" s="109"/>
      <c r="EN17" s="110"/>
      <c r="EO17" s="109"/>
      <c r="EP17" s="109"/>
      <c r="EQ17" s="109"/>
      <c r="ER17" s="109"/>
      <c r="ES17" s="105"/>
      <c r="ET17" s="105"/>
      <c r="EU17" s="105"/>
      <c r="EV17" s="105"/>
      <c r="EW17" s="112"/>
      <c r="EX17" s="112"/>
    </row>
    <row r="18" spans="1:154" s="4" customFormat="1" ht="11.25">
      <c r="A18" s="64" t="s">
        <v>7</v>
      </c>
      <c r="B18" s="151" t="s">
        <v>21</v>
      </c>
      <c r="C18" s="151" t="s">
        <v>21</v>
      </c>
      <c r="D18" s="151">
        <v>1</v>
      </c>
      <c r="E18" s="151">
        <v>6</v>
      </c>
      <c r="F18" s="151">
        <v>11</v>
      </c>
      <c r="G18" s="151">
        <v>8</v>
      </c>
      <c r="H18" s="151">
        <v>1</v>
      </c>
      <c r="I18" s="151">
        <v>4</v>
      </c>
      <c r="J18" s="151">
        <v>2</v>
      </c>
      <c r="K18" s="151">
        <v>2</v>
      </c>
      <c r="L18" s="151">
        <v>2</v>
      </c>
      <c r="M18" s="151">
        <v>15</v>
      </c>
      <c r="N18" s="191">
        <v>10</v>
      </c>
      <c r="O18" s="192" t="s">
        <v>47</v>
      </c>
      <c r="P18" s="192">
        <v>3</v>
      </c>
      <c r="Q18" s="192">
        <v>119</v>
      </c>
      <c r="R18" s="192">
        <v>28</v>
      </c>
      <c r="S18" s="192">
        <v>47</v>
      </c>
      <c r="T18" s="192">
        <v>42</v>
      </c>
      <c r="U18" s="192">
        <v>42</v>
      </c>
      <c r="V18" s="192">
        <v>42</v>
      </c>
      <c r="W18" s="192">
        <v>32</v>
      </c>
      <c r="X18" s="192">
        <v>59</v>
      </c>
      <c r="Y18" s="192">
        <v>65</v>
      </c>
      <c r="Z18" s="192">
        <v>17</v>
      </c>
      <c r="AA18" s="192">
        <v>34</v>
      </c>
      <c r="AB18" s="192">
        <v>33</v>
      </c>
      <c r="AC18" s="192">
        <v>50</v>
      </c>
      <c r="AD18" s="192">
        <v>69</v>
      </c>
      <c r="AE18" s="192">
        <v>94</v>
      </c>
      <c r="AF18" s="192">
        <v>105</v>
      </c>
      <c r="AG18" s="169" t="s">
        <v>62</v>
      </c>
      <c r="AH18" s="62" t="s">
        <v>21</v>
      </c>
      <c r="AI18" s="62" t="s">
        <v>21</v>
      </c>
      <c r="AJ18" s="62">
        <v>1</v>
      </c>
      <c r="AK18" s="62">
        <v>1</v>
      </c>
      <c r="AL18" s="62" t="s">
        <v>21</v>
      </c>
      <c r="AM18" s="62" t="s">
        <v>21</v>
      </c>
      <c r="AN18" s="62" t="s">
        <v>21</v>
      </c>
      <c r="AO18" s="141" t="s">
        <v>21</v>
      </c>
      <c r="AP18" s="160">
        <v>1</v>
      </c>
      <c r="AQ18" s="160" t="s">
        <v>21</v>
      </c>
      <c r="AR18" s="160" t="s">
        <v>21</v>
      </c>
      <c r="AS18" s="160" t="s">
        <v>21</v>
      </c>
      <c r="AT18" s="160" t="s">
        <v>21</v>
      </c>
      <c r="AU18" s="160" t="s">
        <v>21</v>
      </c>
      <c r="AV18" s="160" t="s">
        <v>21</v>
      </c>
      <c r="AW18" s="160">
        <v>1</v>
      </c>
      <c r="AX18" s="160" t="s">
        <v>21</v>
      </c>
      <c r="AY18" s="160" t="s">
        <v>21</v>
      </c>
      <c r="AZ18" s="185" t="s">
        <v>21</v>
      </c>
      <c r="BA18" s="141">
        <v>2</v>
      </c>
      <c r="BB18" s="185" t="s">
        <v>21</v>
      </c>
      <c r="BC18" s="141">
        <v>1</v>
      </c>
      <c r="BD18" s="160">
        <v>1</v>
      </c>
      <c r="BE18" s="160" t="s">
        <v>21</v>
      </c>
      <c r="BF18" s="160" t="s">
        <v>21</v>
      </c>
      <c r="BG18" s="209" t="s">
        <v>62</v>
      </c>
      <c r="BH18" s="160" t="s">
        <v>21</v>
      </c>
      <c r="BI18" s="160" t="s">
        <v>21</v>
      </c>
      <c r="BJ18" s="160" t="s">
        <v>21</v>
      </c>
      <c r="BK18" s="160" t="s">
        <v>21</v>
      </c>
      <c r="BL18" s="160" t="s">
        <v>21</v>
      </c>
      <c r="BM18" s="160" t="s">
        <v>21</v>
      </c>
      <c r="BN18" s="160" t="s">
        <v>21</v>
      </c>
      <c r="BO18" s="160">
        <v>2</v>
      </c>
      <c r="BP18" s="160" t="s">
        <v>21</v>
      </c>
      <c r="BQ18" s="160" t="s">
        <v>21</v>
      </c>
      <c r="BR18" s="160" t="s">
        <v>21</v>
      </c>
      <c r="BS18" s="160">
        <v>1</v>
      </c>
      <c r="BT18" s="160">
        <v>1</v>
      </c>
      <c r="BU18" s="185" t="s">
        <v>21</v>
      </c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8"/>
      <c r="DS18" s="108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9"/>
      <c r="EK18" s="109"/>
      <c r="EL18" s="109"/>
      <c r="EM18" s="109"/>
      <c r="EN18" s="110"/>
      <c r="EO18" s="109"/>
      <c r="EP18" s="111"/>
      <c r="EQ18" s="111"/>
      <c r="ER18" s="111"/>
      <c r="ES18" s="105"/>
      <c r="ET18" s="105"/>
      <c r="EU18" s="105"/>
      <c r="EV18" s="105"/>
      <c r="EW18" s="112"/>
      <c r="EX18" s="112"/>
    </row>
    <row r="19" spans="1:154" s="4" customFormat="1" ht="11.25">
      <c r="A19" s="64" t="s">
        <v>40</v>
      </c>
      <c r="B19" s="151" t="s">
        <v>21</v>
      </c>
      <c r="C19" s="151" t="s">
        <v>21</v>
      </c>
      <c r="D19" s="151" t="s">
        <v>21</v>
      </c>
      <c r="E19" s="151" t="s">
        <v>21</v>
      </c>
      <c r="F19" s="151">
        <v>3</v>
      </c>
      <c r="G19" s="151">
        <v>17</v>
      </c>
      <c r="H19" s="151">
        <v>2</v>
      </c>
      <c r="I19" s="151">
        <v>4</v>
      </c>
      <c r="J19" s="151">
        <v>6</v>
      </c>
      <c r="K19" s="151">
        <v>5</v>
      </c>
      <c r="L19" s="151">
        <v>22</v>
      </c>
      <c r="M19" s="151">
        <v>458</v>
      </c>
      <c r="N19" s="191" t="s">
        <v>46</v>
      </c>
      <c r="O19" s="192" t="s">
        <v>46</v>
      </c>
      <c r="P19" s="192" t="s">
        <v>46</v>
      </c>
      <c r="Q19" s="192">
        <v>6</v>
      </c>
      <c r="R19" s="192">
        <v>1</v>
      </c>
      <c r="S19" s="195" t="s">
        <v>21</v>
      </c>
      <c r="T19" s="192" t="s">
        <v>48</v>
      </c>
      <c r="U19" s="192">
        <v>15</v>
      </c>
      <c r="V19" s="192">
        <v>17</v>
      </c>
      <c r="W19" s="192">
        <v>18</v>
      </c>
      <c r="X19" s="192">
        <v>38</v>
      </c>
      <c r="Y19" s="192">
        <v>42</v>
      </c>
      <c r="Z19" s="192">
        <v>45</v>
      </c>
      <c r="AA19" s="192">
        <v>63</v>
      </c>
      <c r="AB19" s="192">
        <v>69</v>
      </c>
      <c r="AC19" s="192">
        <v>85</v>
      </c>
      <c r="AD19" s="192">
        <v>124</v>
      </c>
      <c r="AE19" s="192">
        <v>130</v>
      </c>
      <c r="AF19" s="192">
        <v>207</v>
      </c>
      <c r="AG19" s="169" t="s">
        <v>63</v>
      </c>
      <c r="AH19" s="62" t="s">
        <v>21</v>
      </c>
      <c r="AI19" s="62">
        <v>1</v>
      </c>
      <c r="AJ19" s="62">
        <v>10</v>
      </c>
      <c r="AK19" s="62">
        <v>7</v>
      </c>
      <c r="AL19" s="62">
        <v>1</v>
      </c>
      <c r="AM19" s="62" t="s">
        <v>21</v>
      </c>
      <c r="AN19" s="62">
        <v>3</v>
      </c>
      <c r="AO19" s="141" t="s">
        <v>21</v>
      </c>
      <c r="AP19" s="160">
        <v>2</v>
      </c>
      <c r="AQ19" s="160">
        <v>1</v>
      </c>
      <c r="AR19" s="160" t="s">
        <v>21</v>
      </c>
      <c r="AS19" s="160">
        <v>1</v>
      </c>
      <c r="AT19" s="160">
        <v>3</v>
      </c>
      <c r="AU19" s="160">
        <v>8</v>
      </c>
      <c r="AV19" s="160">
        <v>4</v>
      </c>
      <c r="AW19" s="160">
        <v>1</v>
      </c>
      <c r="AX19" s="160">
        <v>2</v>
      </c>
      <c r="AY19" s="160" t="s">
        <v>21</v>
      </c>
      <c r="AZ19" s="185" t="s">
        <v>21</v>
      </c>
      <c r="BA19" s="141">
        <v>14</v>
      </c>
      <c r="BB19" s="185">
        <v>8</v>
      </c>
      <c r="BC19" s="141">
        <v>3</v>
      </c>
      <c r="BD19" s="160">
        <v>9</v>
      </c>
      <c r="BE19" s="160">
        <v>10</v>
      </c>
      <c r="BF19" s="160" t="s">
        <v>21</v>
      </c>
      <c r="BG19" s="209" t="s">
        <v>63</v>
      </c>
      <c r="BH19" s="160" t="s">
        <v>21</v>
      </c>
      <c r="BI19" s="160" t="s">
        <v>21</v>
      </c>
      <c r="BJ19" s="160" t="s">
        <v>21</v>
      </c>
      <c r="BK19" s="160" t="s">
        <v>21</v>
      </c>
      <c r="BL19" s="160" t="s">
        <v>21</v>
      </c>
      <c r="BM19" s="160" t="s">
        <v>21</v>
      </c>
      <c r="BN19" s="160">
        <v>3</v>
      </c>
      <c r="BO19" s="160">
        <v>7</v>
      </c>
      <c r="BP19" s="160">
        <v>12</v>
      </c>
      <c r="BQ19" s="160">
        <v>3</v>
      </c>
      <c r="BR19" s="160" t="s">
        <v>21</v>
      </c>
      <c r="BS19" s="160">
        <v>4</v>
      </c>
      <c r="BT19" s="160">
        <v>14</v>
      </c>
      <c r="BU19" s="185">
        <v>1</v>
      </c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8"/>
      <c r="DS19" s="108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9"/>
      <c r="EK19" s="109"/>
      <c r="EL19" s="109"/>
      <c r="EM19" s="109"/>
      <c r="EN19" s="110"/>
      <c r="EO19" s="109"/>
      <c r="EP19" s="111"/>
      <c r="EQ19" s="111"/>
      <c r="ER19" s="111"/>
      <c r="ES19" s="105"/>
      <c r="ET19" s="105"/>
      <c r="EU19" s="105"/>
      <c r="EV19" s="105"/>
      <c r="EW19" s="112"/>
      <c r="EX19" s="112"/>
    </row>
    <row r="20" spans="1:154" s="4" customFormat="1" ht="11.25">
      <c r="A20" s="64" t="s">
        <v>8</v>
      </c>
      <c r="B20" s="151" t="s">
        <v>21</v>
      </c>
      <c r="C20" s="151" t="s">
        <v>21</v>
      </c>
      <c r="D20" s="151" t="s">
        <v>21</v>
      </c>
      <c r="E20" s="151" t="s">
        <v>21</v>
      </c>
      <c r="F20" s="151">
        <v>28</v>
      </c>
      <c r="G20" s="151">
        <v>21</v>
      </c>
      <c r="H20" s="151">
        <v>65</v>
      </c>
      <c r="I20" s="151">
        <v>79</v>
      </c>
      <c r="J20" s="151">
        <v>48</v>
      </c>
      <c r="K20" s="151">
        <v>55</v>
      </c>
      <c r="L20" s="151">
        <v>43</v>
      </c>
      <c r="M20" s="151">
        <v>39</v>
      </c>
      <c r="N20" s="191" t="s">
        <v>46</v>
      </c>
      <c r="O20" s="192" t="s">
        <v>46</v>
      </c>
      <c r="P20" s="192" t="s">
        <v>46</v>
      </c>
      <c r="Q20" s="192" t="s">
        <v>46</v>
      </c>
      <c r="R20" s="192" t="s">
        <v>46</v>
      </c>
      <c r="S20" s="192" t="s">
        <v>46</v>
      </c>
      <c r="T20" s="192" t="s">
        <v>46</v>
      </c>
      <c r="U20" s="192">
        <v>70</v>
      </c>
      <c r="V20" s="192">
        <v>130</v>
      </c>
      <c r="W20" s="192">
        <v>110</v>
      </c>
      <c r="X20" s="192">
        <v>59</v>
      </c>
      <c r="Y20" s="192">
        <v>63</v>
      </c>
      <c r="Z20" s="192">
        <v>136</v>
      </c>
      <c r="AA20" s="192">
        <v>190</v>
      </c>
      <c r="AB20" s="192">
        <v>273</v>
      </c>
      <c r="AC20" s="192">
        <v>352</v>
      </c>
      <c r="AD20" s="192" t="s">
        <v>48</v>
      </c>
      <c r="AE20" s="192" t="s">
        <v>48</v>
      </c>
      <c r="AF20" s="192">
        <v>653</v>
      </c>
      <c r="AG20" s="169" t="s">
        <v>64</v>
      </c>
      <c r="AH20" s="62">
        <v>15</v>
      </c>
      <c r="AI20" s="62">
        <v>2</v>
      </c>
      <c r="AJ20" s="62">
        <v>13</v>
      </c>
      <c r="AK20" s="62">
        <v>2</v>
      </c>
      <c r="AL20" s="62">
        <v>2</v>
      </c>
      <c r="AM20" s="62" t="s">
        <v>21</v>
      </c>
      <c r="AN20" s="62">
        <v>9</v>
      </c>
      <c r="AO20" s="141">
        <v>1</v>
      </c>
      <c r="AP20" s="160" t="s">
        <v>21</v>
      </c>
      <c r="AQ20" s="160" t="s">
        <v>21</v>
      </c>
      <c r="AR20" s="160">
        <v>1</v>
      </c>
      <c r="AS20" s="160">
        <v>3</v>
      </c>
      <c r="AT20" s="160">
        <v>19</v>
      </c>
      <c r="AU20" s="160">
        <v>11</v>
      </c>
      <c r="AV20" s="160">
        <v>4</v>
      </c>
      <c r="AW20" s="160">
        <v>2</v>
      </c>
      <c r="AX20" s="160">
        <v>1</v>
      </c>
      <c r="AY20" s="160">
        <v>1</v>
      </c>
      <c r="AZ20" s="185" t="s">
        <v>21</v>
      </c>
      <c r="BA20" s="141">
        <v>32</v>
      </c>
      <c r="BB20" s="185">
        <v>11</v>
      </c>
      <c r="BC20" s="141">
        <v>10</v>
      </c>
      <c r="BD20" s="160">
        <v>6</v>
      </c>
      <c r="BE20" s="160">
        <v>25</v>
      </c>
      <c r="BF20" s="160">
        <v>2</v>
      </c>
      <c r="BG20" s="209" t="s">
        <v>64</v>
      </c>
      <c r="BH20" s="160">
        <v>2</v>
      </c>
      <c r="BI20" s="160" t="s">
        <v>21</v>
      </c>
      <c r="BJ20" s="160" t="s">
        <v>21</v>
      </c>
      <c r="BK20" s="160">
        <v>1</v>
      </c>
      <c r="BL20" s="160">
        <v>14</v>
      </c>
      <c r="BM20" s="160" t="s">
        <v>21</v>
      </c>
      <c r="BN20" s="160">
        <v>5</v>
      </c>
      <c r="BO20" s="160">
        <v>9</v>
      </c>
      <c r="BP20" s="160">
        <v>12</v>
      </c>
      <c r="BQ20" s="160">
        <v>25</v>
      </c>
      <c r="BR20" s="160">
        <v>3</v>
      </c>
      <c r="BS20" s="160">
        <v>6</v>
      </c>
      <c r="BT20" s="160" t="s">
        <v>21</v>
      </c>
      <c r="BU20" s="185">
        <v>9</v>
      </c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8"/>
      <c r="DS20" s="108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9"/>
      <c r="EK20" s="109"/>
      <c r="EL20" s="109"/>
      <c r="EM20" s="109"/>
      <c r="EN20" s="110"/>
      <c r="EO20" s="109"/>
      <c r="EP20" s="109"/>
      <c r="EQ20" s="109"/>
      <c r="ER20" s="109"/>
      <c r="ES20" s="105"/>
      <c r="ET20" s="105"/>
      <c r="EU20" s="105"/>
      <c r="EV20" s="105"/>
      <c r="EW20" s="112"/>
      <c r="EX20" s="112"/>
    </row>
    <row r="21" spans="1:154" s="4" customFormat="1" ht="11.25">
      <c r="A21" s="64" t="s">
        <v>9</v>
      </c>
      <c r="B21" s="151" t="s">
        <v>21</v>
      </c>
      <c r="C21" s="151" t="s">
        <v>21</v>
      </c>
      <c r="D21" s="151" t="s">
        <v>21</v>
      </c>
      <c r="E21" s="151">
        <v>15</v>
      </c>
      <c r="F21" s="151">
        <v>88</v>
      </c>
      <c r="G21" s="151">
        <v>126</v>
      </c>
      <c r="H21" s="151">
        <v>19</v>
      </c>
      <c r="I21" s="151">
        <v>36</v>
      </c>
      <c r="J21" s="151">
        <v>31</v>
      </c>
      <c r="K21" s="151">
        <v>17</v>
      </c>
      <c r="L21" s="151">
        <v>28</v>
      </c>
      <c r="M21" s="151">
        <v>96</v>
      </c>
      <c r="N21" s="191" t="s">
        <v>46</v>
      </c>
      <c r="O21" s="192" t="s">
        <v>46</v>
      </c>
      <c r="P21" s="192" t="s">
        <v>46</v>
      </c>
      <c r="Q21" s="192" t="s">
        <v>46</v>
      </c>
      <c r="R21" s="192" t="s">
        <v>46</v>
      </c>
      <c r="S21" s="192" t="s">
        <v>46</v>
      </c>
      <c r="T21" s="192" t="s">
        <v>46</v>
      </c>
      <c r="U21" s="192" t="s">
        <v>46</v>
      </c>
      <c r="V21" s="192" t="s">
        <v>46</v>
      </c>
      <c r="W21" s="192" t="s">
        <v>46</v>
      </c>
      <c r="X21" s="192" t="s">
        <v>46</v>
      </c>
      <c r="Y21" s="192" t="s">
        <v>46</v>
      </c>
      <c r="Z21" s="192" t="s">
        <v>46</v>
      </c>
      <c r="AA21" s="192" t="s">
        <v>46</v>
      </c>
      <c r="AB21" s="192" t="s">
        <v>46</v>
      </c>
      <c r="AC21" s="192" t="s">
        <v>46</v>
      </c>
      <c r="AD21" s="192" t="s">
        <v>46</v>
      </c>
      <c r="AE21" s="192" t="s">
        <v>46</v>
      </c>
      <c r="AF21" s="192" t="s">
        <v>46</v>
      </c>
      <c r="AG21" s="169" t="s">
        <v>65</v>
      </c>
      <c r="AH21" s="62">
        <v>19</v>
      </c>
      <c r="AI21" s="62">
        <v>5</v>
      </c>
      <c r="AJ21" s="62">
        <v>0</v>
      </c>
      <c r="AK21" s="62" t="s">
        <v>21</v>
      </c>
      <c r="AL21" s="62" t="s">
        <v>21</v>
      </c>
      <c r="AM21" s="62" t="s">
        <v>21</v>
      </c>
      <c r="AN21" s="62">
        <v>4</v>
      </c>
      <c r="AO21" s="141" t="s">
        <v>21</v>
      </c>
      <c r="AP21" s="160" t="s">
        <v>21</v>
      </c>
      <c r="AQ21" s="160">
        <v>2</v>
      </c>
      <c r="AR21" s="160">
        <v>1</v>
      </c>
      <c r="AS21" s="160">
        <v>5</v>
      </c>
      <c r="AT21" s="160">
        <v>12</v>
      </c>
      <c r="AU21" s="160">
        <v>4</v>
      </c>
      <c r="AV21" s="160">
        <v>3</v>
      </c>
      <c r="AW21" s="160" t="s">
        <v>21</v>
      </c>
      <c r="AX21" s="160" t="s">
        <v>21</v>
      </c>
      <c r="AY21" s="160">
        <v>1</v>
      </c>
      <c r="AZ21" s="185" t="s">
        <v>21</v>
      </c>
      <c r="BA21" s="141">
        <v>17</v>
      </c>
      <c r="BB21" s="185">
        <v>11</v>
      </c>
      <c r="BC21" s="141">
        <v>13</v>
      </c>
      <c r="BD21" s="160">
        <v>4</v>
      </c>
      <c r="BE21" s="160">
        <v>11</v>
      </c>
      <c r="BF21" s="160" t="s">
        <v>21</v>
      </c>
      <c r="BG21" s="209" t="s">
        <v>65</v>
      </c>
      <c r="BH21" s="160" t="s">
        <v>21</v>
      </c>
      <c r="BI21" s="160" t="s">
        <v>21</v>
      </c>
      <c r="BJ21" s="160" t="s">
        <v>21</v>
      </c>
      <c r="BK21" s="160">
        <v>18</v>
      </c>
      <c r="BL21" s="160">
        <v>1</v>
      </c>
      <c r="BM21" s="160" t="s">
        <v>21</v>
      </c>
      <c r="BN21" s="160">
        <v>2</v>
      </c>
      <c r="BO21" s="160">
        <v>4</v>
      </c>
      <c r="BP21" s="160">
        <v>3</v>
      </c>
      <c r="BQ21" s="160">
        <v>22</v>
      </c>
      <c r="BR21" s="160">
        <v>2</v>
      </c>
      <c r="BS21" s="160" t="s">
        <v>21</v>
      </c>
      <c r="BT21" s="160">
        <v>1</v>
      </c>
      <c r="BU21" s="185">
        <v>3</v>
      </c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8"/>
      <c r="DS21" s="108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9"/>
      <c r="EK21" s="109"/>
      <c r="EL21" s="109"/>
      <c r="EM21" s="109"/>
      <c r="EN21" s="110"/>
      <c r="EO21" s="109"/>
      <c r="EP21" s="109"/>
      <c r="EQ21" s="109"/>
      <c r="ER21" s="109"/>
      <c r="ES21" s="105"/>
      <c r="ET21" s="105"/>
      <c r="EU21" s="105"/>
      <c r="EV21" s="105"/>
      <c r="EW21" s="112"/>
      <c r="EX21" s="112"/>
    </row>
    <row r="22" spans="1:154" s="4" customFormat="1" ht="11.25">
      <c r="A22" s="64" t="s">
        <v>10</v>
      </c>
      <c r="B22" s="151" t="s">
        <v>21</v>
      </c>
      <c r="C22" s="151" t="s">
        <v>21</v>
      </c>
      <c r="D22" s="151" t="s">
        <v>21</v>
      </c>
      <c r="E22" s="151" t="s">
        <v>21</v>
      </c>
      <c r="F22" s="151" t="s">
        <v>21</v>
      </c>
      <c r="G22" s="151">
        <v>1</v>
      </c>
      <c r="H22" s="151">
        <v>6</v>
      </c>
      <c r="I22" s="151">
        <v>5</v>
      </c>
      <c r="J22" s="151">
        <v>4</v>
      </c>
      <c r="K22" s="151">
        <v>13</v>
      </c>
      <c r="L22" s="151">
        <v>9</v>
      </c>
      <c r="M22" s="151">
        <v>9</v>
      </c>
      <c r="N22" s="191" t="s">
        <v>46</v>
      </c>
      <c r="O22" s="192" t="s">
        <v>46</v>
      </c>
      <c r="P22" s="192" t="s">
        <v>46</v>
      </c>
      <c r="Q22" s="192" t="s">
        <v>46</v>
      </c>
      <c r="R22" s="192" t="s">
        <v>46</v>
      </c>
      <c r="S22" s="192" t="s">
        <v>46</v>
      </c>
      <c r="T22" s="192" t="s">
        <v>46</v>
      </c>
      <c r="U22" s="192" t="s">
        <v>46</v>
      </c>
      <c r="V22" s="192" t="s">
        <v>46</v>
      </c>
      <c r="W22" s="192" t="s">
        <v>46</v>
      </c>
      <c r="X22" s="192" t="s">
        <v>46</v>
      </c>
      <c r="Y22" s="192" t="s">
        <v>46</v>
      </c>
      <c r="Z22" s="192" t="s">
        <v>46</v>
      </c>
      <c r="AA22" s="192" t="s">
        <v>46</v>
      </c>
      <c r="AB22" s="192" t="s">
        <v>46</v>
      </c>
      <c r="AC22" s="192" t="s">
        <v>46</v>
      </c>
      <c r="AD22" s="192" t="s">
        <v>46</v>
      </c>
      <c r="AE22" s="192">
        <v>293</v>
      </c>
      <c r="AF22" s="192">
        <v>181</v>
      </c>
      <c r="AG22" s="169" t="s">
        <v>66</v>
      </c>
      <c r="AH22" s="62">
        <v>1</v>
      </c>
      <c r="AI22" s="62" t="s">
        <v>21</v>
      </c>
      <c r="AJ22" s="62">
        <v>2</v>
      </c>
      <c r="AK22" s="62">
        <v>2</v>
      </c>
      <c r="AL22" s="62">
        <v>1</v>
      </c>
      <c r="AM22" s="62" t="s">
        <v>21</v>
      </c>
      <c r="AN22" s="62">
        <v>3</v>
      </c>
      <c r="AO22" s="141" t="s">
        <v>21</v>
      </c>
      <c r="AP22" s="160">
        <v>1</v>
      </c>
      <c r="AQ22" s="160" t="s">
        <v>21</v>
      </c>
      <c r="AR22" s="160">
        <v>1</v>
      </c>
      <c r="AS22" s="160">
        <v>1</v>
      </c>
      <c r="AT22" s="160">
        <v>3</v>
      </c>
      <c r="AU22" s="160">
        <v>2</v>
      </c>
      <c r="AV22" s="160" t="s">
        <v>21</v>
      </c>
      <c r="AW22" s="160">
        <v>1</v>
      </c>
      <c r="AX22" s="160" t="s">
        <v>21</v>
      </c>
      <c r="AY22" s="160" t="s">
        <v>21</v>
      </c>
      <c r="AZ22" s="185" t="s">
        <v>21</v>
      </c>
      <c r="BA22" s="141">
        <v>7</v>
      </c>
      <c r="BB22" s="185">
        <v>2</v>
      </c>
      <c r="BC22" s="141">
        <v>2</v>
      </c>
      <c r="BD22" s="160">
        <v>4</v>
      </c>
      <c r="BE22" s="160">
        <v>2</v>
      </c>
      <c r="BF22" s="160">
        <v>1</v>
      </c>
      <c r="BG22" s="209" t="s">
        <v>66</v>
      </c>
      <c r="BH22" s="160">
        <v>2</v>
      </c>
      <c r="BI22" s="160" t="s">
        <v>21</v>
      </c>
      <c r="BJ22" s="160" t="s">
        <v>21</v>
      </c>
      <c r="BK22" s="160" t="s">
        <v>21</v>
      </c>
      <c r="BL22" s="160">
        <v>1</v>
      </c>
      <c r="BM22" s="160" t="s">
        <v>21</v>
      </c>
      <c r="BN22" s="160">
        <v>3</v>
      </c>
      <c r="BO22" s="160">
        <v>1</v>
      </c>
      <c r="BP22" s="160">
        <v>2</v>
      </c>
      <c r="BQ22" s="160">
        <v>7</v>
      </c>
      <c r="BR22" s="160">
        <v>1</v>
      </c>
      <c r="BS22" s="160" t="s">
        <v>21</v>
      </c>
      <c r="BT22" s="160" t="s">
        <v>21</v>
      </c>
      <c r="BU22" s="185">
        <v>1</v>
      </c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8"/>
      <c r="DS22" s="108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9"/>
      <c r="EK22" s="109"/>
      <c r="EL22" s="109"/>
      <c r="EM22" s="109"/>
      <c r="EN22" s="110"/>
      <c r="EO22" s="109"/>
      <c r="EP22" s="109"/>
      <c r="EQ22" s="111"/>
      <c r="ER22" s="109"/>
      <c r="ES22" s="105"/>
      <c r="ET22" s="105"/>
      <c r="EU22" s="105"/>
      <c r="EV22" s="105"/>
      <c r="EW22" s="112"/>
      <c r="EX22" s="112"/>
    </row>
    <row r="23" spans="1:154" s="4" customFormat="1" ht="11.25">
      <c r="A23" s="64" t="s">
        <v>11</v>
      </c>
      <c r="B23" s="151" t="s">
        <v>21</v>
      </c>
      <c r="C23" s="151" t="s">
        <v>21</v>
      </c>
      <c r="D23" s="151" t="s">
        <v>21</v>
      </c>
      <c r="E23" s="151">
        <v>35</v>
      </c>
      <c r="F23" s="151">
        <v>87</v>
      </c>
      <c r="G23" s="151">
        <v>133</v>
      </c>
      <c r="H23" s="151">
        <v>218</v>
      </c>
      <c r="I23" s="151">
        <v>122</v>
      </c>
      <c r="J23" s="151">
        <v>111</v>
      </c>
      <c r="K23" s="151">
        <v>177</v>
      </c>
      <c r="L23" s="151">
        <v>138</v>
      </c>
      <c r="M23" s="151">
        <v>200</v>
      </c>
      <c r="N23" s="191">
        <v>275</v>
      </c>
      <c r="O23" s="192">
        <v>342</v>
      </c>
      <c r="P23" s="192">
        <v>316</v>
      </c>
      <c r="Q23" s="192">
        <v>115</v>
      </c>
      <c r="R23" s="192">
        <v>32</v>
      </c>
      <c r="S23" s="192">
        <v>278</v>
      </c>
      <c r="T23" s="192">
        <v>306</v>
      </c>
      <c r="U23" s="192">
        <v>284</v>
      </c>
      <c r="V23" s="192">
        <v>367</v>
      </c>
      <c r="W23" s="192">
        <v>434</v>
      </c>
      <c r="X23" s="192">
        <v>582</v>
      </c>
      <c r="Y23" s="192">
        <v>586</v>
      </c>
      <c r="Z23" s="192">
        <v>557</v>
      </c>
      <c r="AA23" s="192">
        <v>688</v>
      </c>
      <c r="AB23" s="192">
        <v>830</v>
      </c>
      <c r="AC23" s="192">
        <v>591</v>
      </c>
      <c r="AD23" s="192">
        <v>1676</v>
      </c>
      <c r="AE23" s="192">
        <v>1509</v>
      </c>
      <c r="AF23" s="192">
        <v>1286</v>
      </c>
      <c r="AG23" s="169" t="s">
        <v>67</v>
      </c>
      <c r="AH23" s="62">
        <v>39</v>
      </c>
      <c r="AI23" s="62">
        <v>9</v>
      </c>
      <c r="AJ23" s="62">
        <v>41</v>
      </c>
      <c r="AK23" s="62">
        <v>7</v>
      </c>
      <c r="AL23" s="62">
        <v>7</v>
      </c>
      <c r="AM23" s="62" t="s">
        <v>21</v>
      </c>
      <c r="AN23" s="62">
        <v>35</v>
      </c>
      <c r="AO23" s="141">
        <v>1</v>
      </c>
      <c r="AP23" s="160">
        <v>13</v>
      </c>
      <c r="AQ23" s="160">
        <v>4</v>
      </c>
      <c r="AR23" s="160">
        <v>3</v>
      </c>
      <c r="AS23" s="160">
        <v>17</v>
      </c>
      <c r="AT23" s="160">
        <v>50</v>
      </c>
      <c r="AU23" s="160">
        <v>32</v>
      </c>
      <c r="AV23" s="160">
        <v>12</v>
      </c>
      <c r="AW23" s="160">
        <v>4</v>
      </c>
      <c r="AX23" s="160">
        <v>1</v>
      </c>
      <c r="AY23" s="160">
        <v>1</v>
      </c>
      <c r="AZ23" s="185" t="s">
        <v>21</v>
      </c>
      <c r="BA23" s="141">
        <v>83</v>
      </c>
      <c r="BB23" s="185">
        <v>55</v>
      </c>
      <c r="BC23" s="141">
        <v>55</v>
      </c>
      <c r="BD23" s="160">
        <v>32</v>
      </c>
      <c r="BE23" s="160">
        <v>51</v>
      </c>
      <c r="BF23" s="160" t="s">
        <v>21</v>
      </c>
      <c r="BG23" s="209" t="s">
        <v>67</v>
      </c>
      <c r="BH23" s="160">
        <v>9</v>
      </c>
      <c r="BI23" s="160">
        <v>2</v>
      </c>
      <c r="BJ23" s="160">
        <v>2</v>
      </c>
      <c r="BK23" s="160">
        <v>3</v>
      </c>
      <c r="BL23" s="160">
        <v>27</v>
      </c>
      <c r="BM23" s="160">
        <v>4</v>
      </c>
      <c r="BN23" s="160">
        <v>20</v>
      </c>
      <c r="BO23" s="160">
        <v>30</v>
      </c>
      <c r="BP23" s="160">
        <v>41</v>
      </c>
      <c r="BQ23" s="160">
        <v>69</v>
      </c>
      <c r="BR23" s="160">
        <v>1</v>
      </c>
      <c r="BS23" s="160">
        <v>11</v>
      </c>
      <c r="BT23" s="160">
        <v>16</v>
      </c>
      <c r="BU23" s="185">
        <v>41</v>
      </c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8"/>
      <c r="DS23" s="108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9"/>
      <c r="EK23" s="109"/>
      <c r="EL23" s="109"/>
      <c r="EM23" s="109"/>
      <c r="EN23" s="110"/>
      <c r="EO23" s="109"/>
      <c r="EP23" s="109"/>
      <c r="EQ23" s="109"/>
      <c r="ER23" s="109"/>
      <c r="ES23" s="105"/>
      <c r="ET23" s="105"/>
      <c r="EU23" s="105"/>
      <c r="EV23" s="105"/>
      <c r="EW23" s="112"/>
      <c r="EX23" s="112"/>
    </row>
    <row r="24" spans="1:154" s="3" customFormat="1" ht="11.25">
      <c r="A24" s="155" t="s">
        <v>12</v>
      </c>
      <c r="B24" s="156" t="s">
        <v>21</v>
      </c>
      <c r="C24" s="156" t="s">
        <v>21</v>
      </c>
      <c r="D24" s="154" t="s">
        <v>21</v>
      </c>
      <c r="E24" s="156">
        <f>SUM(E26:E28)</f>
        <v>177</v>
      </c>
      <c r="F24" s="156">
        <f>SUM(F26:F28)</f>
        <v>180</v>
      </c>
      <c r="G24" s="156">
        <v>232</v>
      </c>
      <c r="H24" s="156">
        <v>363</v>
      </c>
      <c r="I24" s="156">
        <v>479</v>
      </c>
      <c r="J24" s="156">
        <v>455</v>
      </c>
      <c r="K24" s="156">
        <v>492</v>
      </c>
      <c r="L24" s="156">
        <v>857</v>
      </c>
      <c r="M24" s="156">
        <v>563</v>
      </c>
      <c r="N24" s="193">
        <v>1832</v>
      </c>
      <c r="O24" s="194">
        <v>1262</v>
      </c>
      <c r="P24" s="194">
        <v>1325</v>
      </c>
      <c r="Q24" s="194">
        <v>1301</v>
      </c>
      <c r="R24" s="194">
        <v>2206</v>
      </c>
      <c r="S24" s="194">
        <v>2333</v>
      </c>
      <c r="T24" s="194">
        <v>3951</v>
      </c>
      <c r="U24" s="194">
        <v>2993</v>
      </c>
      <c r="V24" s="194">
        <v>2873</v>
      </c>
      <c r="W24" s="194">
        <v>3807</v>
      </c>
      <c r="X24" s="194">
        <v>3730</v>
      </c>
      <c r="Y24" s="194">
        <v>4604</v>
      </c>
      <c r="Z24" s="194">
        <v>5757</v>
      </c>
      <c r="AA24" s="194">
        <v>5823</v>
      </c>
      <c r="AB24" s="194">
        <v>5561</v>
      </c>
      <c r="AC24" s="194">
        <v>6476</v>
      </c>
      <c r="AD24" s="194">
        <v>6662</v>
      </c>
      <c r="AE24" s="194">
        <v>6276</v>
      </c>
      <c r="AF24" s="194">
        <v>6769</v>
      </c>
      <c r="AG24" s="168" t="s">
        <v>66</v>
      </c>
      <c r="AH24" s="152">
        <f aca="true" t="shared" si="6" ref="AH24:AM24">SUM(AH25:AH28)</f>
        <v>216</v>
      </c>
      <c r="AI24" s="152">
        <f t="shared" si="6"/>
        <v>16</v>
      </c>
      <c r="AJ24" s="152">
        <f t="shared" si="6"/>
        <v>214</v>
      </c>
      <c r="AK24" s="152">
        <f t="shared" si="6"/>
        <v>100</v>
      </c>
      <c r="AL24" s="152">
        <f t="shared" si="6"/>
        <v>8</v>
      </c>
      <c r="AM24" s="152">
        <f t="shared" si="6"/>
        <v>3</v>
      </c>
      <c r="AN24" s="152">
        <f>SUM(AN25:AN28)</f>
        <v>300</v>
      </c>
      <c r="AO24" s="186">
        <f>SUM(AO25:AO28)</f>
        <v>8</v>
      </c>
      <c r="AP24" s="163">
        <f aca="true" t="shared" si="7" ref="AP24:AZ24">SUM(AP25:AP28)</f>
        <v>36</v>
      </c>
      <c r="AQ24" s="163">
        <f t="shared" si="7"/>
        <v>12</v>
      </c>
      <c r="AR24" s="163">
        <f t="shared" si="7"/>
        <v>22</v>
      </c>
      <c r="AS24" s="163">
        <f t="shared" si="7"/>
        <v>72</v>
      </c>
      <c r="AT24" s="163">
        <f t="shared" si="7"/>
        <v>211</v>
      </c>
      <c r="AU24" s="163">
        <f t="shared" si="7"/>
        <v>207</v>
      </c>
      <c r="AV24" s="163">
        <f t="shared" si="7"/>
        <v>159</v>
      </c>
      <c r="AW24" s="163">
        <f t="shared" si="7"/>
        <v>89</v>
      </c>
      <c r="AX24" s="163">
        <f t="shared" si="7"/>
        <v>25</v>
      </c>
      <c r="AY24" s="163">
        <f t="shared" si="7"/>
        <v>12</v>
      </c>
      <c r="AZ24" s="187">
        <f t="shared" si="7"/>
        <v>4</v>
      </c>
      <c r="BA24" s="161">
        <f aca="true" t="shared" si="8" ref="BA24:BF24">SUM(BA25:BA28)</f>
        <v>560</v>
      </c>
      <c r="BB24" s="200">
        <f t="shared" si="8"/>
        <v>297</v>
      </c>
      <c r="BC24" s="186">
        <f t="shared" si="8"/>
        <v>314</v>
      </c>
      <c r="BD24" s="163">
        <f t="shared" si="8"/>
        <v>186</v>
      </c>
      <c r="BE24" s="163">
        <f t="shared" si="8"/>
        <v>350</v>
      </c>
      <c r="BF24" s="163">
        <f t="shared" si="8"/>
        <v>7</v>
      </c>
      <c r="BG24" s="208" t="s">
        <v>66</v>
      </c>
      <c r="BH24" s="162">
        <f aca="true" t="shared" si="9" ref="BH24:BU24">SUM(BH25:BH28)</f>
        <v>36</v>
      </c>
      <c r="BI24" s="162">
        <f t="shared" si="9"/>
        <v>10</v>
      </c>
      <c r="BJ24" s="162">
        <f t="shared" si="9"/>
        <v>14</v>
      </c>
      <c r="BK24" s="162">
        <f t="shared" si="9"/>
        <v>15</v>
      </c>
      <c r="BL24" s="162">
        <f t="shared" si="9"/>
        <v>238</v>
      </c>
      <c r="BM24" s="162">
        <f t="shared" si="9"/>
        <v>7</v>
      </c>
      <c r="BN24" s="162">
        <f t="shared" si="9"/>
        <v>122</v>
      </c>
      <c r="BO24" s="162">
        <f t="shared" si="9"/>
        <v>142</v>
      </c>
      <c r="BP24" s="162">
        <f t="shared" si="9"/>
        <v>273</v>
      </c>
      <c r="BQ24" s="163">
        <f t="shared" si="9"/>
        <v>468</v>
      </c>
      <c r="BR24" s="163">
        <f t="shared" si="9"/>
        <v>7</v>
      </c>
      <c r="BS24" s="163">
        <f t="shared" si="9"/>
        <v>23</v>
      </c>
      <c r="BT24" s="163">
        <f t="shared" si="9"/>
        <v>155</v>
      </c>
      <c r="BU24" s="187">
        <f t="shared" si="9"/>
        <v>204</v>
      </c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2"/>
      <c r="EK24" s="102"/>
      <c r="EL24" s="102"/>
      <c r="EM24" s="102"/>
      <c r="EN24" s="103"/>
      <c r="EO24" s="102"/>
      <c r="EP24" s="104"/>
      <c r="EQ24" s="104"/>
      <c r="ER24" s="104"/>
      <c r="ES24" s="105"/>
      <c r="ET24" s="105"/>
      <c r="EU24" s="105"/>
      <c r="EV24" s="105"/>
      <c r="EW24" s="106"/>
      <c r="EX24" s="106"/>
    </row>
    <row r="25" spans="1:154" s="4" customFormat="1" ht="11.25">
      <c r="A25" s="65" t="s">
        <v>13</v>
      </c>
      <c r="B25" s="151" t="s">
        <v>21</v>
      </c>
      <c r="C25" s="151" t="s">
        <v>21</v>
      </c>
      <c r="D25" s="151" t="s">
        <v>21</v>
      </c>
      <c r="E25" s="151" t="s">
        <v>21</v>
      </c>
      <c r="F25" s="151" t="s">
        <v>21</v>
      </c>
      <c r="G25" s="151">
        <v>37</v>
      </c>
      <c r="H25" s="151">
        <v>2</v>
      </c>
      <c r="I25" s="151">
        <v>32</v>
      </c>
      <c r="J25" s="151">
        <v>105</v>
      </c>
      <c r="K25" s="151">
        <v>89</v>
      </c>
      <c r="L25" s="151">
        <v>90</v>
      </c>
      <c r="M25" s="151">
        <v>81</v>
      </c>
      <c r="N25" s="191">
        <v>171</v>
      </c>
      <c r="O25" s="192">
        <v>109</v>
      </c>
      <c r="P25" s="192" t="s">
        <v>48</v>
      </c>
      <c r="Q25" s="192" t="s">
        <v>48</v>
      </c>
      <c r="R25" s="192" t="s">
        <v>48</v>
      </c>
      <c r="S25" s="192">
        <v>224</v>
      </c>
      <c r="T25" s="192">
        <v>310</v>
      </c>
      <c r="U25" s="192">
        <v>340</v>
      </c>
      <c r="V25" s="192">
        <v>338</v>
      </c>
      <c r="W25" s="192">
        <v>381</v>
      </c>
      <c r="X25" s="192">
        <v>482</v>
      </c>
      <c r="Y25" s="192">
        <v>588</v>
      </c>
      <c r="Z25" s="192">
        <v>547</v>
      </c>
      <c r="AA25" s="192">
        <v>655</v>
      </c>
      <c r="AB25" s="192">
        <v>637</v>
      </c>
      <c r="AC25" s="192">
        <v>702</v>
      </c>
      <c r="AD25" s="192">
        <v>717</v>
      </c>
      <c r="AE25" s="192">
        <v>610</v>
      </c>
      <c r="AF25" s="192">
        <v>480</v>
      </c>
      <c r="AG25" s="169" t="s">
        <v>68</v>
      </c>
      <c r="AH25" s="62">
        <v>43</v>
      </c>
      <c r="AI25" s="62" t="s">
        <v>21</v>
      </c>
      <c r="AJ25" s="62">
        <v>9</v>
      </c>
      <c r="AK25" s="62">
        <v>13</v>
      </c>
      <c r="AL25" s="62">
        <v>2</v>
      </c>
      <c r="AM25" s="62">
        <v>1</v>
      </c>
      <c r="AN25" s="62">
        <v>22</v>
      </c>
      <c r="AO25" s="141">
        <v>1</v>
      </c>
      <c r="AP25" s="160">
        <v>2</v>
      </c>
      <c r="AQ25" s="160">
        <v>3</v>
      </c>
      <c r="AR25" s="160">
        <v>3</v>
      </c>
      <c r="AS25" s="160">
        <v>7</v>
      </c>
      <c r="AT25" s="160">
        <v>22</v>
      </c>
      <c r="AU25" s="160">
        <v>32</v>
      </c>
      <c r="AV25" s="160">
        <v>9</v>
      </c>
      <c r="AW25" s="160">
        <v>6</v>
      </c>
      <c r="AX25" s="160">
        <v>2</v>
      </c>
      <c r="AY25" s="160">
        <v>3</v>
      </c>
      <c r="AZ25" s="185" t="s">
        <v>21</v>
      </c>
      <c r="BA25" s="141">
        <v>65</v>
      </c>
      <c r="BB25" s="185">
        <v>25</v>
      </c>
      <c r="BC25" s="141">
        <v>37</v>
      </c>
      <c r="BD25" s="160">
        <v>9</v>
      </c>
      <c r="BE25" s="160">
        <v>43</v>
      </c>
      <c r="BF25" s="160">
        <v>1</v>
      </c>
      <c r="BG25" s="209" t="s">
        <v>68</v>
      </c>
      <c r="BH25" s="160">
        <v>6</v>
      </c>
      <c r="BI25" s="160">
        <v>2</v>
      </c>
      <c r="BJ25" s="160">
        <v>2</v>
      </c>
      <c r="BK25" s="160">
        <v>1</v>
      </c>
      <c r="BL25" s="160">
        <v>25</v>
      </c>
      <c r="BM25" s="160" t="s">
        <v>21</v>
      </c>
      <c r="BN25" s="160">
        <v>14</v>
      </c>
      <c r="BO25" s="160">
        <v>10</v>
      </c>
      <c r="BP25" s="160">
        <v>30</v>
      </c>
      <c r="BQ25" s="160">
        <v>58</v>
      </c>
      <c r="BR25" s="160">
        <v>1</v>
      </c>
      <c r="BS25" s="160" t="s">
        <v>21</v>
      </c>
      <c r="BT25" s="160">
        <v>4</v>
      </c>
      <c r="BU25" s="185">
        <v>27</v>
      </c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08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9"/>
      <c r="EK25" s="109"/>
      <c r="EL25" s="109"/>
      <c r="EM25" s="109"/>
      <c r="EN25" s="110"/>
      <c r="EO25" s="109"/>
      <c r="EP25" s="109"/>
      <c r="EQ25" s="109"/>
      <c r="ER25" s="109"/>
      <c r="ES25" s="105"/>
      <c r="ET25" s="105"/>
      <c r="EU25" s="105"/>
      <c r="EV25" s="105"/>
      <c r="EW25" s="112"/>
      <c r="EX25" s="112"/>
    </row>
    <row r="26" spans="1:154" s="4" customFormat="1" ht="11.25">
      <c r="A26" s="65" t="s">
        <v>41</v>
      </c>
      <c r="B26" s="151" t="s">
        <v>21</v>
      </c>
      <c r="C26" s="151" t="s">
        <v>21</v>
      </c>
      <c r="D26" s="151" t="s">
        <v>21</v>
      </c>
      <c r="E26" s="151">
        <v>2</v>
      </c>
      <c r="F26" s="151">
        <v>39</v>
      </c>
      <c r="G26" s="151">
        <v>59</v>
      </c>
      <c r="H26" s="151">
        <v>66</v>
      </c>
      <c r="I26" s="151">
        <v>94</v>
      </c>
      <c r="J26" s="151">
        <v>74</v>
      </c>
      <c r="K26" s="151">
        <v>70</v>
      </c>
      <c r="L26" s="151">
        <v>66</v>
      </c>
      <c r="M26" s="151">
        <v>64</v>
      </c>
      <c r="N26" s="191" t="s">
        <v>46</v>
      </c>
      <c r="O26" s="192" t="s">
        <v>46</v>
      </c>
      <c r="P26" s="192" t="s">
        <v>46</v>
      </c>
      <c r="Q26" s="192" t="s">
        <v>46</v>
      </c>
      <c r="R26" s="192" t="s">
        <v>46</v>
      </c>
      <c r="S26" s="192" t="s">
        <v>46</v>
      </c>
      <c r="T26" s="192" t="s">
        <v>46</v>
      </c>
      <c r="U26" s="192">
        <v>67</v>
      </c>
      <c r="V26" s="192">
        <v>128</v>
      </c>
      <c r="W26" s="192">
        <v>122</v>
      </c>
      <c r="X26" s="192" t="s">
        <v>47</v>
      </c>
      <c r="Y26" s="192" t="s">
        <v>47</v>
      </c>
      <c r="Z26" s="192">
        <v>275</v>
      </c>
      <c r="AA26" s="192">
        <v>276</v>
      </c>
      <c r="AB26" s="192">
        <v>387</v>
      </c>
      <c r="AC26" s="192">
        <v>526</v>
      </c>
      <c r="AD26" s="192">
        <v>703</v>
      </c>
      <c r="AE26" s="192">
        <v>644</v>
      </c>
      <c r="AF26" s="192">
        <v>676</v>
      </c>
      <c r="AG26" s="169" t="s">
        <v>69</v>
      </c>
      <c r="AH26" s="62">
        <v>16</v>
      </c>
      <c r="AI26" s="62">
        <v>2</v>
      </c>
      <c r="AJ26" s="62">
        <v>28</v>
      </c>
      <c r="AK26" s="62">
        <v>9</v>
      </c>
      <c r="AL26" s="62">
        <v>1</v>
      </c>
      <c r="AM26" s="62">
        <v>2</v>
      </c>
      <c r="AN26" s="62">
        <v>8</v>
      </c>
      <c r="AO26" s="141" t="s">
        <v>21</v>
      </c>
      <c r="AP26" s="160">
        <v>2</v>
      </c>
      <c r="AQ26" s="160" t="s">
        <v>21</v>
      </c>
      <c r="AR26" s="160">
        <v>1</v>
      </c>
      <c r="AS26" s="160">
        <v>11</v>
      </c>
      <c r="AT26" s="160">
        <v>16</v>
      </c>
      <c r="AU26" s="160">
        <v>12</v>
      </c>
      <c r="AV26" s="160">
        <v>13</v>
      </c>
      <c r="AW26" s="160">
        <v>7</v>
      </c>
      <c r="AX26" s="160">
        <v>2</v>
      </c>
      <c r="AY26" s="160">
        <v>2</v>
      </c>
      <c r="AZ26" s="185" t="s">
        <v>21</v>
      </c>
      <c r="BA26" s="141">
        <v>46</v>
      </c>
      <c r="BB26" s="185">
        <v>20</v>
      </c>
      <c r="BC26" s="141">
        <v>13</v>
      </c>
      <c r="BD26" s="160">
        <v>10</v>
      </c>
      <c r="BE26" s="160">
        <v>43</v>
      </c>
      <c r="BF26" s="160" t="s">
        <v>21</v>
      </c>
      <c r="BG26" s="209" t="s">
        <v>69</v>
      </c>
      <c r="BH26" s="160">
        <v>11</v>
      </c>
      <c r="BI26" s="160">
        <v>1</v>
      </c>
      <c r="BJ26" s="160">
        <v>1</v>
      </c>
      <c r="BK26" s="160">
        <v>1</v>
      </c>
      <c r="BL26" s="160">
        <v>17</v>
      </c>
      <c r="BM26" s="160" t="s">
        <v>21</v>
      </c>
      <c r="BN26" s="160">
        <v>11</v>
      </c>
      <c r="BO26" s="160">
        <v>17</v>
      </c>
      <c r="BP26" s="160">
        <v>7</v>
      </c>
      <c r="BQ26" s="160">
        <v>39</v>
      </c>
      <c r="BR26" s="160">
        <v>5</v>
      </c>
      <c r="BS26" s="160">
        <v>4</v>
      </c>
      <c r="BT26" s="160">
        <v>6</v>
      </c>
      <c r="BU26" s="185">
        <v>12</v>
      </c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8"/>
      <c r="DS26" s="108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9"/>
      <c r="EK26" s="109"/>
      <c r="EL26" s="109"/>
      <c r="EM26" s="109"/>
      <c r="EN26" s="110"/>
      <c r="EO26" s="109"/>
      <c r="EP26" s="109"/>
      <c r="EQ26" s="109"/>
      <c r="ER26" s="109"/>
      <c r="ES26" s="105"/>
      <c r="ET26" s="105"/>
      <c r="EU26" s="105"/>
      <c r="EV26" s="105"/>
      <c r="EW26" s="112"/>
      <c r="EX26" s="112"/>
    </row>
    <row r="27" spans="1:154" s="4" customFormat="1" ht="11.25">
      <c r="A27" s="65" t="s">
        <v>14</v>
      </c>
      <c r="B27" s="151" t="s">
        <v>21</v>
      </c>
      <c r="C27" s="151" t="s">
        <v>21</v>
      </c>
      <c r="D27" s="151" t="s">
        <v>21</v>
      </c>
      <c r="E27" s="151">
        <v>175</v>
      </c>
      <c r="F27" s="151">
        <v>75</v>
      </c>
      <c r="G27" s="151">
        <v>45</v>
      </c>
      <c r="H27" s="151">
        <v>194</v>
      </c>
      <c r="I27" s="151">
        <v>192</v>
      </c>
      <c r="J27" s="151">
        <v>134</v>
      </c>
      <c r="K27" s="151">
        <v>165</v>
      </c>
      <c r="L27" s="151">
        <v>90</v>
      </c>
      <c r="M27" s="151">
        <v>69</v>
      </c>
      <c r="N27" s="191">
        <v>625</v>
      </c>
      <c r="O27" s="192">
        <v>636</v>
      </c>
      <c r="P27" s="192">
        <v>604</v>
      </c>
      <c r="Q27" s="192">
        <v>502</v>
      </c>
      <c r="R27" s="192">
        <v>924</v>
      </c>
      <c r="S27" s="192">
        <v>975</v>
      </c>
      <c r="T27" s="192">
        <v>1126</v>
      </c>
      <c r="U27" s="192">
        <v>1047</v>
      </c>
      <c r="V27" s="192">
        <v>935</v>
      </c>
      <c r="W27" s="192">
        <v>684</v>
      </c>
      <c r="X27" s="192">
        <v>678</v>
      </c>
      <c r="Y27" s="192">
        <v>992</v>
      </c>
      <c r="Z27" s="192">
        <v>1024</v>
      </c>
      <c r="AA27" s="192">
        <v>788</v>
      </c>
      <c r="AB27" s="192">
        <v>617</v>
      </c>
      <c r="AC27" s="192">
        <v>767</v>
      </c>
      <c r="AD27" s="192">
        <v>781</v>
      </c>
      <c r="AE27" s="192">
        <v>282</v>
      </c>
      <c r="AF27" s="192">
        <v>720</v>
      </c>
      <c r="AG27" s="169" t="s">
        <v>70</v>
      </c>
      <c r="AH27" s="62">
        <v>7</v>
      </c>
      <c r="AI27" s="62" t="s">
        <v>21</v>
      </c>
      <c r="AJ27" s="62">
        <v>38</v>
      </c>
      <c r="AK27" s="62">
        <v>7</v>
      </c>
      <c r="AL27" s="62" t="s">
        <v>21</v>
      </c>
      <c r="AM27" s="62" t="s">
        <v>21</v>
      </c>
      <c r="AN27" s="62">
        <v>38</v>
      </c>
      <c r="AO27" s="141">
        <v>1</v>
      </c>
      <c r="AP27" s="160">
        <v>10</v>
      </c>
      <c r="AQ27" s="160">
        <v>3</v>
      </c>
      <c r="AR27" s="160">
        <v>4</v>
      </c>
      <c r="AS27" s="160">
        <v>8</v>
      </c>
      <c r="AT27" s="160">
        <v>26</v>
      </c>
      <c r="AU27" s="160">
        <v>18</v>
      </c>
      <c r="AV27" s="160">
        <v>11</v>
      </c>
      <c r="AW27" s="160">
        <v>3</v>
      </c>
      <c r="AX27" s="160">
        <v>3</v>
      </c>
      <c r="AY27" s="160">
        <v>1</v>
      </c>
      <c r="AZ27" s="185">
        <v>2</v>
      </c>
      <c r="BA27" s="141">
        <v>44</v>
      </c>
      <c r="BB27" s="185">
        <v>46</v>
      </c>
      <c r="BC27" s="141">
        <v>68</v>
      </c>
      <c r="BD27" s="160">
        <v>10</v>
      </c>
      <c r="BE27" s="160">
        <v>11</v>
      </c>
      <c r="BF27" s="160">
        <v>1</v>
      </c>
      <c r="BG27" s="209" t="s">
        <v>70</v>
      </c>
      <c r="BH27" s="160">
        <v>7</v>
      </c>
      <c r="BI27" s="160">
        <v>1</v>
      </c>
      <c r="BJ27" s="160">
        <v>1</v>
      </c>
      <c r="BK27" s="160">
        <v>2</v>
      </c>
      <c r="BL27" s="160">
        <v>1</v>
      </c>
      <c r="BM27" s="160" t="s">
        <v>21</v>
      </c>
      <c r="BN27" s="160">
        <v>3</v>
      </c>
      <c r="BO27" s="160">
        <v>14</v>
      </c>
      <c r="BP27" s="160">
        <v>61</v>
      </c>
      <c r="BQ27" s="160">
        <v>51</v>
      </c>
      <c r="BR27" s="160">
        <v>1</v>
      </c>
      <c r="BS27" s="160">
        <v>6</v>
      </c>
      <c r="BT27" s="160">
        <v>9</v>
      </c>
      <c r="BU27" s="185">
        <v>23</v>
      </c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8"/>
      <c r="DS27" s="108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9"/>
      <c r="EK27" s="109"/>
      <c r="EL27" s="109"/>
      <c r="EM27" s="109"/>
      <c r="EN27" s="110"/>
      <c r="EO27" s="109"/>
      <c r="EP27" s="109"/>
      <c r="EQ27" s="109"/>
      <c r="ER27" s="109"/>
      <c r="ES27" s="105"/>
      <c r="ET27" s="105"/>
      <c r="EU27" s="105"/>
      <c r="EV27" s="105"/>
      <c r="EW27" s="112"/>
      <c r="EX27" s="112"/>
    </row>
    <row r="28" spans="1:154" s="4" customFormat="1" ht="11.25">
      <c r="A28" s="65" t="s">
        <v>42</v>
      </c>
      <c r="B28" s="151" t="s">
        <v>21</v>
      </c>
      <c r="C28" s="151" t="s">
        <v>21</v>
      </c>
      <c r="D28" s="151" t="s">
        <v>21</v>
      </c>
      <c r="E28" s="151" t="s">
        <v>21</v>
      </c>
      <c r="F28" s="151">
        <v>66</v>
      </c>
      <c r="G28" s="151">
        <v>91</v>
      </c>
      <c r="H28" s="151">
        <v>101</v>
      </c>
      <c r="I28" s="151">
        <v>161</v>
      </c>
      <c r="J28" s="151">
        <v>142</v>
      </c>
      <c r="K28" s="151">
        <v>168</v>
      </c>
      <c r="L28" s="151">
        <v>611</v>
      </c>
      <c r="M28" s="151">
        <v>349</v>
      </c>
      <c r="N28" s="191">
        <v>1036</v>
      </c>
      <c r="O28" s="192">
        <v>517</v>
      </c>
      <c r="P28" s="192">
        <v>721</v>
      </c>
      <c r="Q28" s="192">
        <v>799</v>
      </c>
      <c r="R28" s="192">
        <v>1282</v>
      </c>
      <c r="S28" s="192">
        <v>1134</v>
      </c>
      <c r="T28" s="192">
        <v>2515</v>
      </c>
      <c r="U28" s="192">
        <v>1539</v>
      </c>
      <c r="V28" s="192">
        <v>1472</v>
      </c>
      <c r="W28" s="192">
        <v>2620</v>
      </c>
      <c r="X28" s="192">
        <v>2570</v>
      </c>
      <c r="Y28" s="192">
        <v>3024</v>
      </c>
      <c r="Z28" s="192">
        <v>3911</v>
      </c>
      <c r="AA28" s="192">
        <v>4104</v>
      </c>
      <c r="AB28" s="192">
        <v>3920</v>
      </c>
      <c r="AC28" s="192">
        <v>4481</v>
      </c>
      <c r="AD28" s="192">
        <v>4461</v>
      </c>
      <c r="AE28" s="192">
        <v>4740</v>
      </c>
      <c r="AF28" s="192">
        <v>4893</v>
      </c>
      <c r="AG28" s="169" t="s">
        <v>71</v>
      </c>
      <c r="AH28" s="62">
        <v>150</v>
      </c>
      <c r="AI28" s="62">
        <v>14</v>
      </c>
      <c r="AJ28" s="62">
        <v>139</v>
      </c>
      <c r="AK28" s="62">
        <v>71</v>
      </c>
      <c r="AL28" s="62">
        <v>5</v>
      </c>
      <c r="AM28" s="62" t="s">
        <v>21</v>
      </c>
      <c r="AN28" s="62">
        <v>232</v>
      </c>
      <c r="AO28" s="141">
        <v>6</v>
      </c>
      <c r="AP28" s="160">
        <v>22</v>
      </c>
      <c r="AQ28" s="160">
        <v>6</v>
      </c>
      <c r="AR28" s="160">
        <v>14</v>
      </c>
      <c r="AS28" s="160">
        <v>46</v>
      </c>
      <c r="AT28" s="160">
        <v>147</v>
      </c>
      <c r="AU28" s="160">
        <v>145</v>
      </c>
      <c r="AV28" s="160">
        <v>126</v>
      </c>
      <c r="AW28" s="160">
        <v>73</v>
      </c>
      <c r="AX28" s="160">
        <v>18</v>
      </c>
      <c r="AY28" s="160">
        <v>6</v>
      </c>
      <c r="AZ28" s="185">
        <v>2</v>
      </c>
      <c r="BA28" s="141">
        <v>405</v>
      </c>
      <c r="BB28" s="185">
        <v>206</v>
      </c>
      <c r="BC28" s="141">
        <v>196</v>
      </c>
      <c r="BD28" s="160">
        <v>157</v>
      </c>
      <c r="BE28" s="160">
        <v>253</v>
      </c>
      <c r="BF28" s="160">
        <v>5</v>
      </c>
      <c r="BG28" s="209" t="s">
        <v>71</v>
      </c>
      <c r="BH28" s="160">
        <v>12</v>
      </c>
      <c r="BI28" s="160">
        <v>6</v>
      </c>
      <c r="BJ28" s="160">
        <v>10</v>
      </c>
      <c r="BK28" s="160">
        <v>11</v>
      </c>
      <c r="BL28" s="160">
        <v>195</v>
      </c>
      <c r="BM28" s="160">
        <v>7</v>
      </c>
      <c r="BN28" s="160">
        <v>94</v>
      </c>
      <c r="BO28" s="160">
        <v>101</v>
      </c>
      <c r="BP28" s="160">
        <v>175</v>
      </c>
      <c r="BQ28" s="160">
        <v>320</v>
      </c>
      <c r="BR28" s="160" t="s">
        <v>21</v>
      </c>
      <c r="BS28" s="160">
        <v>13</v>
      </c>
      <c r="BT28" s="160">
        <v>136</v>
      </c>
      <c r="BU28" s="185">
        <v>142</v>
      </c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8"/>
      <c r="DS28" s="108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9"/>
      <c r="EK28" s="109"/>
      <c r="EL28" s="109"/>
      <c r="EM28" s="109"/>
      <c r="EN28" s="110"/>
      <c r="EO28" s="109"/>
      <c r="EP28" s="109"/>
      <c r="EQ28" s="109"/>
      <c r="ER28" s="109"/>
      <c r="ES28" s="105"/>
      <c r="ET28" s="105"/>
      <c r="EU28" s="105"/>
      <c r="EV28" s="105"/>
      <c r="EW28" s="112"/>
      <c r="EX28" s="112"/>
    </row>
    <row r="29" spans="1:154" s="3" customFormat="1" ht="11.25">
      <c r="A29" s="155" t="s">
        <v>15</v>
      </c>
      <c r="B29" s="156">
        <f>SUM(B31:B32)</f>
        <v>244</v>
      </c>
      <c r="C29" s="156">
        <f aca="true" t="shared" si="10" ref="C29:M29">SUM(C30:C32)</f>
        <v>233</v>
      </c>
      <c r="D29" s="156">
        <f t="shared" si="10"/>
        <v>422</v>
      </c>
      <c r="E29" s="156">
        <f t="shared" si="10"/>
        <v>711</v>
      </c>
      <c r="F29" s="156">
        <f t="shared" si="10"/>
        <v>974</v>
      </c>
      <c r="G29" s="156">
        <f t="shared" si="10"/>
        <v>766</v>
      </c>
      <c r="H29" s="156">
        <f t="shared" si="10"/>
        <v>854</v>
      </c>
      <c r="I29" s="156">
        <f t="shared" si="10"/>
        <v>1106</v>
      </c>
      <c r="J29" s="156">
        <f t="shared" si="10"/>
        <v>945</v>
      </c>
      <c r="K29" s="156">
        <f t="shared" si="10"/>
        <v>1181</v>
      </c>
      <c r="L29" s="156">
        <f t="shared" si="10"/>
        <v>876</v>
      </c>
      <c r="M29" s="156">
        <f t="shared" si="10"/>
        <v>701</v>
      </c>
      <c r="N29" s="193">
        <v>1198</v>
      </c>
      <c r="O29" s="194">
        <v>1434</v>
      </c>
      <c r="P29" s="194">
        <v>1264</v>
      </c>
      <c r="Q29" s="194">
        <v>1422</v>
      </c>
      <c r="R29" s="194">
        <v>1273</v>
      </c>
      <c r="S29" s="194">
        <v>1679</v>
      </c>
      <c r="T29" s="194">
        <v>1913</v>
      </c>
      <c r="U29" s="194">
        <v>1656</v>
      </c>
      <c r="V29" s="194">
        <v>2116</v>
      </c>
      <c r="W29" s="194">
        <v>2096</v>
      </c>
      <c r="X29" s="194">
        <v>2438</v>
      </c>
      <c r="Y29" s="194">
        <v>2471</v>
      </c>
      <c r="Z29" s="194">
        <v>2628</v>
      </c>
      <c r="AA29" s="194">
        <v>2712</v>
      </c>
      <c r="AB29" s="194">
        <v>2908</v>
      </c>
      <c r="AC29" s="194">
        <v>2935</v>
      </c>
      <c r="AD29" s="194">
        <v>3654</v>
      </c>
      <c r="AE29" s="194">
        <v>3836</v>
      </c>
      <c r="AF29" s="194">
        <v>3720</v>
      </c>
      <c r="AG29" s="168" t="s">
        <v>72</v>
      </c>
      <c r="AH29" s="152">
        <f aca="true" t="shared" si="11" ref="AH29:AM29">SUM(AH30:AH32)</f>
        <v>313</v>
      </c>
      <c r="AI29" s="152">
        <f t="shared" si="11"/>
        <v>22</v>
      </c>
      <c r="AJ29" s="152">
        <f t="shared" si="11"/>
        <v>274</v>
      </c>
      <c r="AK29" s="152">
        <f t="shared" si="11"/>
        <v>153</v>
      </c>
      <c r="AL29" s="152">
        <f t="shared" si="11"/>
        <v>11</v>
      </c>
      <c r="AM29" s="152">
        <f t="shared" si="11"/>
        <v>3</v>
      </c>
      <c r="AN29" s="152">
        <f>SUM(AN30:AN32)</f>
        <v>100</v>
      </c>
      <c r="AO29" s="186">
        <f>SUM(AO30:AO32)</f>
        <v>11</v>
      </c>
      <c r="AP29" s="163">
        <f aca="true" t="shared" si="12" ref="AP29:AZ29">SUM(AP30:AP32)</f>
        <v>47</v>
      </c>
      <c r="AQ29" s="163">
        <f t="shared" si="12"/>
        <v>19</v>
      </c>
      <c r="AR29" s="163">
        <f t="shared" si="12"/>
        <v>38</v>
      </c>
      <c r="AS29" s="163">
        <f t="shared" si="12"/>
        <v>129</v>
      </c>
      <c r="AT29" s="163">
        <f t="shared" si="12"/>
        <v>235</v>
      </c>
      <c r="AU29" s="163">
        <f t="shared" si="12"/>
        <v>178</v>
      </c>
      <c r="AV29" s="163">
        <f t="shared" si="12"/>
        <v>136</v>
      </c>
      <c r="AW29" s="163">
        <f t="shared" si="12"/>
        <v>54</v>
      </c>
      <c r="AX29" s="163">
        <f t="shared" si="12"/>
        <v>22</v>
      </c>
      <c r="AY29" s="163">
        <f t="shared" si="12"/>
        <v>6</v>
      </c>
      <c r="AZ29" s="187">
        <f t="shared" si="12"/>
        <v>1</v>
      </c>
      <c r="BA29" s="161">
        <f aca="true" t="shared" si="13" ref="BA29:BF29">SUM(BA30:BA32)</f>
        <v>594</v>
      </c>
      <c r="BB29" s="200">
        <f t="shared" si="13"/>
        <v>282</v>
      </c>
      <c r="BC29" s="186">
        <f t="shared" si="13"/>
        <v>203</v>
      </c>
      <c r="BD29" s="163">
        <f t="shared" si="13"/>
        <v>229</v>
      </c>
      <c r="BE29" s="163">
        <f t="shared" si="13"/>
        <v>439</v>
      </c>
      <c r="BF29" s="163">
        <f t="shared" si="13"/>
        <v>5</v>
      </c>
      <c r="BG29" s="208" t="s">
        <v>72</v>
      </c>
      <c r="BH29" s="162">
        <f aca="true" t="shared" si="14" ref="BH29:BU29">SUM(BH30:BH32)</f>
        <v>45</v>
      </c>
      <c r="BI29" s="162">
        <f t="shared" si="14"/>
        <v>37</v>
      </c>
      <c r="BJ29" s="162">
        <f t="shared" si="14"/>
        <v>19</v>
      </c>
      <c r="BK29" s="162">
        <f t="shared" si="14"/>
        <v>71</v>
      </c>
      <c r="BL29" s="162">
        <f t="shared" si="14"/>
        <v>207</v>
      </c>
      <c r="BM29" s="162">
        <f t="shared" si="14"/>
        <v>11</v>
      </c>
      <c r="BN29" s="162">
        <f t="shared" si="14"/>
        <v>126</v>
      </c>
      <c r="BO29" s="162">
        <f t="shared" si="14"/>
        <v>245</v>
      </c>
      <c r="BP29" s="162">
        <f t="shared" si="14"/>
        <v>115</v>
      </c>
      <c r="BQ29" s="163">
        <f t="shared" si="14"/>
        <v>655</v>
      </c>
      <c r="BR29" s="163">
        <f t="shared" si="14"/>
        <v>17</v>
      </c>
      <c r="BS29" s="163">
        <f t="shared" si="14"/>
        <v>52</v>
      </c>
      <c r="BT29" s="163">
        <f t="shared" si="14"/>
        <v>49</v>
      </c>
      <c r="BU29" s="187">
        <f t="shared" si="14"/>
        <v>103</v>
      </c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2"/>
      <c r="EK29" s="102"/>
      <c r="EL29" s="102"/>
      <c r="EM29" s="102"/>
      <c r="EN29" s="103"/>
      <c r="EO29" s="102"/>
      <c r="EP29" s="104"/>
      <c r="EQ29" s="104"/>
      <c r="ER29" s="104"/>
      <c r="ES29" s="105"/>
      <c r="ET29" s="105"/>
      <c r="EU29" s="105"/>
      <c r="EV29" s="105"/>
      <c r="EW29" s="106"/>
      <c r="EX29" s="106"/>
    </row>
    <row r="30" spans="1:154" s="4" customFormat="1" ht="11.25">
      <c r="A30" s="64" t="s">
        <v>43</v>
      </c>
      <c r="B30" s="151" t="s">
        <v>21</v>
      </c>
      <c r="C30" s="151">
        <v>3</v>
      </c>
      <c r="D30" s="151">
        <v>117</v>
      </c>
      <c r="E30" s="151">
        <v>283</v>
      </c>
      <c r="F30" s="151">
        <v>492</v>
      </c>
      <c r="G30" s="151">
        <v>395</v>
      </c>
      <c r="H30" s="151">
        <v>408</v>
      </c>
      <c r="I30" s="151">
        <v>452</v>
      </c>
      <c r="J30" s="151">
        <v>433</v>
      </c>
      <c r="K30" s="151">
        <v>565</v>
      </c>
      <c r="L30" s="151">
        <v>511</v>
      </c>
      <c r="M30" s="151">
        <v>437</v>
      </c>
      <c r="N30" s="191">
        <v>273</v>
      </c>
      <c r="O30" s="192">
        <v>326</v>
      </c>
      <c r="P30" s="192">
        <v>230</v>
      </c>
      <c r="Q30" s="192">
        <v>260</v>
      </c>
      <c r="R30" s="192">
        <v>264</v>
      </c>
      <c r="S30" s="192">
        <v>500</v>
      </c>
      <c r="T30" s="192">
        <v>465</v>
      </c>
      <c r="U30" s="192">
        <v>273</v>
      </c>
      <c r="V30" s="192">
        <v>542</v>
      </c>
      <c r="W30" s="192">
        <v>482</v>
      </c>
      <c r="X30" s="192">
        <v>471</v>
      </c>
      <c r="Y30" s="192">
        <v>473</v>
      </c>
      <c r="Z30" s="192">
        <v>526</v>
      </c>
      <c r="AA30" s="192">
        <v>427</v>
      </c>
      <c r="AB30" s="192">
        <v>701</v>
      </c>
      <c r="AC30" s="192">
        <v>660</v>
      </c>
      <c r="AD30" s="192">
        <v>739</v>
      </c>
      <c r="AE30" s="192">
        <v>728</v>
      </c>
      <c r="AF30" s="192">
        <v>675</v>
      </c>
      <c r="AG30" s="169" t="s">
        <v>73</v>
      </c>
      <c r="AH30" s="62">
        <v>194</v>
      </c>
      <c r="AI30" s="62">
        <v>13</v>
      </c>
      <c r="AJ30" s="62">
        <v>188</v>
      </c>
      <c r="AK30" s="62">
        <v>73</v>
      </c>
      <c r="AL30" s="62">
        <v>9</v>
      </c>
      <c r="AM30" s="62">
        <v>3</v>
      </c>
      <c r="AN30" s="62">
        <v>31</v>
      </c>
      <c r="AO30" s="141">
        <v>6</v>
      </c>
      <c r="AP30" s="160">
        <v>12</v>
      </c>
      <c r="AQ30" s="160">
        <v>10</v>
      </c>
      <c r="AR30" s="160">
        <v>19</v>
      </c>
      <c r="AS30" s="160">
        <v>80</v>
      </c>
      <c r="AT30" s="160">
        <v>145</v>
      </c>
      <c r="AU30" s="160">
        <v>108</v>
      </c>
      <c r="AV30" s="160">
        <v>81</v>
      </c>
      <c r="AW30" s="160">
        <v>31</v>
      </c>
      <c r="AX30" s="160">
        <v>15</v>
      </c>
      <c r="AY30" s="160">
        <v>3</v>
      </c>
      <c r="AZ30" s="185">
        <v>1</v>
      </c>
      <c r="BA30" s="141">
        <v>367</v>
      </c>
      <c r="BB30" s="185">
        <v>144</v>
      </c>
      <c r="BC30" s="141">
        <v>101</v>
      </c>
      <c r="BD30" s="160">
        <v>126</v>
      </c>
      <c r="BE30" s="160">
        <v>279</v>
      </c>
      <c r="BF30" s="160">
        <v>5</v>
      </c>
      <c r="BG30" s="209" t="s">
        <v>73</v>
      </c>
      <c r="BH30" s="160">
        <v>29</v>
      </c>
      <c r="BI30" s="160">
        <v>29</v>
      </c>
      <c r="BJ30" s="160">
        <v>9</v>
      </c>
      <c r="BK30" s="160">
        <v>12</v>
      </c>
      <c r="BL30" s="160">
        <v>153</v>
      </c>
      <c r="BM30" s="160">
        <v>8</v>
      </c>
      <c r="BN30" s="160">
        <v>100</v>
      </c>
      <c r="BO30" s="160">
        <v>122</v>
      </c>
      <c r="BP30" s="160">
        <v>49</v>
      </c>
      <c r="BQ30" s="160">
        <v>402</v>
      </c>
      <c r="BR30" s="160">
        <v>7</v>
      </c>
      <c r="BS30" s="160">
        <v>45</v>
      </c>
      <c r="BT30" s="160">
        <v>23</v>
      </c>
      <c r="BU30" s="185">
        <v>34</v>
      </c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8"/>
      <c r="DS30" s="108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9"/>
      <c r="EK30" s="109"/>
      <c r="EL30" s="109"/>
      <c r="EM30" s="109"/>
      <c r="EN30" s="110"/>
      <c r="EO30" s="109"/>
      <c r="EP30" s="109"/>
      <c r="EQ30" s="109"/>
      <c r="ER30" s="109"/>
      <c r="ES30" s="105"/>
      <c r="ET30" s="105"/>
      <c r="EU30" s="105"/>
      <c r="EV30" s="105"/>
      <c r="EW30" s="112"/>
      <c r="EX30" s="112"/>
    </row>
    <row r="31" spans="1:154" s="4" customFormat="1" ht="11.25">
      <c r="A31" s="64" t="s">
        <v>16</v>
      </c>
      <c r="B31" s="151">
        <v>244</v>
      </c>
      <c r="C31" s="151">
        <v>230</v>
      </c>
      <c r="D31" s="151">
        <v>305</v>
      </c>
      <c r="E31" s="151">
        <v>428</v>
      </c>
      <c r="F31" s="151">
        <v>482</v>
      </c>
      <c r="G31" s="151">
        <v>366</v>
      </c>
      <c r="H31" s="151">
        <v>367</v>
      </c>
      <c r="I31" s="151">
        <v>599</v>
      </c>
      <c r="J31" s="151">
        <v>465</v>
      </c>
      <c r="K31" s="151">
        <v>537</v>
      </c>
      <c r="L31" s="151">
        <v>307</v>
      </c>
      <c r="M31" s="151">
        <v>241</v>
      </c>
      <c r="N31" s="191">
        <v>99</v>
      </c>
      <c r="O31" s="192">
        <v>133</v>
      </c>
      <c r="P31" s="192">
        <v>151</v>
      </c>
      <c r="Q31" s="192">
        <v>215</v>
      </c>
      <c r="R31" s="192">
        <v>202</v>
      </c>
      <c r="S31" s="192">
        <v>269</v>
      </c>
      <c r="T31" s="192">
        <v>380</v>
      </c>
      <c r="U31" s="192">
        <v>341</v>
      </c>
      <c r="V31" s="192">
        <v>423</v>
      </c>
      <c r="W31" s="192">
        <v>402</v>
      </c>
      <c r="X31" s="192">
        <v>484</v>
      </c>
      <c r="Y31" s="192">
        <v>530</v>
      </c>
      <c r="Z31" s="192">
        <v>577</v>
      </c>
      <c r="AA31" s="192">
        <v>179</v>
      </c>
      <c r="AB31" s="192">
        <v>531</v>
      </c>
      <c r="AC31" s="192">
        <v>622</v>
      </c>
      <c r="AD31" s="192">
        <v>771</v>
      </c>
      <c r="AE31" s="192">
        <v>1038</v>
      </c>
      <c r="AF31" s="192">
        <v>1024</v>
      </c>
      <c r="AG31" s="169" t="s">
        <v>74</v>
      </c>
      <c r="AH31" s="62">
        <v>108</v>
      </c>
      <c r="AI31" s="62">
        <v>7</v>
      </c>
      <c r="AJ31" s="62">
        <v>78</v>
      </c>
      <c r="AK31" s="62">
        <v>74</v>
      </c>
      <c r="AL31" s="62">
        <v>2</v>
      </c>
      <c r="AM31" s="62" t="s">
        <v>21</v>
      </c>
      <c r="AN31" s="62">
        <v>38</v>
      </c>
      <c r="AO31" s="141">
        <v>5</v>
      </c>
      <c r="AP31" s="160">
        <v>35</v>
      </c>
      <c r="AQ31" s="160">
        <v>8</v>
      </c>
      <c r="AR31" s="160">
        <v>16</v>
      </c>
      <c r="AS31" s="160">
        <v>39</v>
      </c>
      <c r="AT31" s="160">
        <v>77</v>
      </c>
      <c r="AU31" s="160">
        <v>55</v>
      </c>
      <c r="AV31" s="160">
        <v>44</v>
      </c>
      <c r="AW31" s="160">
        <v>19</v>
      </c>
      <c r="AX31" s="160">
        <v>6</v>
      </c>
      <c r="AY31" s="160">
        <v>3</v>
      </c>
      <c r="AZ31" s="185" t="s">
        <v>21</v>
      </c>
      <c r="BA31" s="141">
        <v>190</v>
      </c>
      <c r="BB31" s="185">
        <v>117</v>
      </c>
      <c r="BC31" s="141">
        <v>63</v>
      </c>
      <c r="BD31" s="160">
        <v>101</v>
      </c>
      <c r="BE31" s="160">
        <v>143</v>
      </c>
      <c r="BF31" s="160" t="s">
        <v>21</v>
      </c>
      <c r="BG31" s="209" t="s">
        <v>74</v>
      </c>
      <c r="BH31" s="160">
        <v>15</v>
      </c>
      <c r="BI31" s="160">
        <v>5</v>
      </c>
      <c r="BJ31" s="160">
        <v>8</v>
      </c>
      <c r="BK31" s="160">
        <v>56</v>
      </c>
      <c r="BL31" s="160">
        <v>46</v>
      </c>
      <c r="BM31" s="160">
        <v>3</v>
      </c>
      <c r="BN31" s="160">
        <v>22</v>
      </c>
      <c r="BO31" s="160">
        <v>117</v>
      </c>
      <c r="BP31" s="160">
        <v>35</v>
      </c>
      <c r="BQ31" s="160">
        <v>243</v>
      </c>
      <c r="BR31" s="160">
        <v>8</v>
      </c>
      <c r="BS31" s="160">
        <v>7</v>
      </c>
      <c r="BT31" s="160">
        <v>12</v>
      </c>
      <c r="BU31" s="185">
        <v>37</v>
      </c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8"/>
      <c r="DS31" s="108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9"/>
      <c r="EK31" s="109"/>
      <c r="EL31" s="109"/>
      <c r="EM31" s="109"/>
      <c r="EN31" s="110"/>
      <c r="EO31" s="109"/>
      <c r="EP31" s="109"/>
      <c r="EQ31" s="109"/>
      <c r="ER31" s="109"/>
      <c r="ES31" s="105"/>
      <c r="ET31" s="105"/>
      <c r="EU31" s="105"/>
      <c r="EV31" s="105"/>
      <c r="EW31" s="112"/>
      <c r="EX31" s="112"/>
    </row>
    <row r="32" spans="1:154" s="4" customFormat="1" ht="11.25">
      <c r="A32" s="64" t="s">
        <v>17</v>
      </c>
      <c r="B32" s="151" t="s">
        <v>21</v>
      </c>
      <c r="C32" s="151" t="s">
        <v>21</v>
      </c>
      <c r="D32" s="151" t="s">
        <v>21</v>
      </c>
      <c r="E32" s="151" t="s">
        <v>21</v>
      </c>
      <c r="F32" s="151" t="s">
        <v>21</v>
      </c>
      <c r="G32" s="151">
        <v>5</v>
      </c>
      <c r="H32" s="151">
        <v>79</v>
      </c>
      <c r="I32" s="151">
        <v>55</v>
      </c>
      <c r="J32" s="151">
        <v>47</v>
      </c>
      <c r="K32" s="151">
        <v>79</v>
      </c>
      <c r="L32" s="151">
        <v>58</v>
      </c>
      <c r="M32" s="151">
        <v>23</v>
      </c>
      <c r="N32" s="191">
        <v>826</v>
      </c>
      <c r="O32" s="192">
        <v>975</v>
      </c>
      <c r="P32" s="192">
        <v>883</v>
      </c>
      <c r="Q32" s="192">
        <v>947</v>
      </c>
      <c r="R32" s="192">
        <v>807</v>
      </c>
      <c r="S32" s="192">
        <v>910</v>
      </c>
      <c r="T32" s="192">
        <v>1068</v>
      </c>
      <c r="U32" s="192">
        <v>1042</v>
      </c>
      <c r="V32" s="192">
        <v>1151</v>
      </c>
      <c r="W32" s="192">
        <v>1212</v>
      </c>
      <c r="X32" s="192">
        <v>1483</v>
      </c>
      <c r="Y32" s="192">
        <v>1468</v>
      </c>
      <c r="Z32" s="192">
        <v>1525</v>
      </c>
      <c r="AA32" s="192">
        <v>889</v>
      </c>
      <c r="AB32" s="192">
        <v>1676</v>
      </c>
      <c r="AC32" s="192">
        <v>1653</v>
      </c>
      <c r="AD32" s="192">
        <v>2144</v>
      </c>
      <c r="AE32" s="192">
        <v>2070</v>
      </c>
      <c r="AF32" s="192">
        <v>2021</v>
      </c>
      <c r="AG32" s="169" t="s">
        <v>75</v>
      </c>
      <c r="AH32" s="62">
        <v>11</v>
      </c>
      <c r="AI32" s="62">
        <v>2</v>
      </c>
      <c r="AJ32" s="62">
        <v>8</v>
      </c>
      <c r="AK32" s="62">
        <v>6</v>
      </c>
      <c r="AL32" s="62" t="s">
        <v>21</v>
      </c>
      <c r="AM32" s="62" t="s">
        <v>21</v>
      </c>
      <c r="AN32" s="62">
        <v>31</v>
      </c>
      <c r="AO32" s="141" t="s">
        <v>21</v>
      </c>
      <c r="AP32" s="160" t="s">
        <v>21</v>
      </c>
      <c r="AQ32" s="160">
        <v>1</v>
      </c>
      <c r="AR32" s="160">
        <v>3</v>
      </c>
      <c r="AS32" s="160">
        <v>10</v>
      </c>
      <c r="AT32" s="160">
        <v>13</v>
      </c>
      <c r="AU32" s="160">
        <v>15</v>
      </c>
      <c r="AV32" s="160">
        <v>11</v>
      </c>
      <c r="AW32" s="160">
        <v>4</v>
      </c>
      <c r="AX32" s="160">
        <v>1</v>
      </c>
      <c r="AY32" s="160" t="s">
        <v>21</v>
      </c>
      <c r="AZ32" s="185" t="s">
        <v>21</v>
      </c>
      <c r="BA32" s="141">
        <v>37</v>
      </c>
      <c r="BB32" s="185">
        <v>21</v>
      </c>
      <c r="BC32" s="141">
        <v>39</v>
      </c>
      <c r="BD32" s="160">
        <v>2</v>
      </c>
      <c r="BE32" s="160">
        <v>17</v>
      </c>
      <c r="BF32" s="160" t="s">
        <v>21</v>
      </c>
      <c r="BG32" s="209" t="s">
        <v>75</v>
      </c>
      <c r="BH32" s="160">
        <v>1</v>
      </c>
      <c r="BI32" s="160">
        <v>3</v>
      </c>
      <c r="BJ32" s="160">
        <v>2</v>
      </c>
      <c r="BK32" s="160">
        <v>3</v>
      </c>
      <c r="BL32" s="160">
        <v>8</v>
      </c>
      <c r="BM32" s="160" t="s">
        <v>21</v>
      </c>
      <c r="BN32" s="160">
        <v>4</v>
      </c>
      <c r="BO32" s="160">
        <v>6</v>
      </c>
      <c r="BP32" s="160">
        <v>31</v>
      </c>
      <c r="BQ32" s="160">
        <v>10</v>
      </c>
      <c r="BR32" s="160">
        <v>2</v>
      </c>
      <c r="BS32" s="160" t="s">
        <v>21</v>
      </c>
      <c r="BT32" s="160">
        <v>14</v>
      </c>
      <c r="BU32" s="185">
        <v>32</v>
      </c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8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9"/>
      <c r="EK32" s="109"/>
      <c r="EL32" s="109"/>
      <c r="EM32" s="109"/>
      <c r="EN32" s="110"/>
      <c r="EO32" s="109"/>
      <c r="EP32" s="109"/>
      <c r="EQ32" s="109"/>
      <c r="ER32" s="109"/>
      <c r="ES32" s="105"/>
      <c r="ET32" s="105"/>
      <c r="EU32" s="105"/>
      <c r="EV32" s="105"/>
      <c r="EW32" s="112"/>
      <c r="EX32" s="112"/>
    </row>
    <row r="33" spans="1:154" s="3" customFormat="1" ht="11.25">
      <c r="A33" s="155" t="s">
        <v>44</v>
      </c>
      <c r="B33" s="157" t="s">
        <v>21</v>
      </c>
      <c r="C33" s="157" t="s">
        <v>21</v>
      </c>
      <c r="D33" s="158">
        <f>SUM(D36:D37)</f>
        <v>3</v>
      </c>
      <c r="E33" s="157" t="s">
        <v>21</v>
      </c>
      <c r="F33" s="158">
        <f aca="true" t="shared" si="15" ref="F33:M33">SUM(F34:F37)</f>
        <v>3</v>
      </c>
      <c r="G33" s="158">
        <f t="shared" si="15"/>
        <v>55</v>
      </c>
      <c r="H33" s="158">
        <f t="shared" si="15"/>
        <v>76</v>
      </c>
      <c r="I33" s="158">
        <f t="shared" si="15"/>
        <v>94</v>
      </c>
      <c r="J33" s="158">
        <f t="shared" si="15"/>
        <v>135</v>
      </c>
      <c r="K33" s="158">
        <f t="shared" si="15"/>
        <v>225</v>
      </c>
      <c r="L33" s="158">
        <f t="shared" si="15"/>
        <v>432</v>
      </c>
      <c r="M33" s="158">
        <f t="shared" si="15"/>
        <v>213</v>
      </c>
      <c r="N33" s="193">
        <v>333</v>
      </c>
      <c r="O33" s="194">
        <v>219</v>
      </c>
      <c r="P33" s="194">
        <v>288</v>
      </c>
      <c r="Q33" s="194">
        <v>564</v>
      </c>
      <c r="R33" s="194">
        <v>365</v>
      </c>
      <c r="S33" s="194">
        <v>449</v>
      </c>
      <c r="T33" s="194">
        <v>384</v>
      </c>
      <c r="U33" s="194">
        <v>525</v>
      </c>
      <c r="V33" s="194">
        <v>569</v>
      </c>
      <c r="W33" s="194">
        <v>601</v>
      </c>
      <c r="X33" s="194">
        <v>537</v>
      </c>
      <c r="Y33" s="194">
        <v>574</v>
      </c>
      <c r="Z33" s="194">
        <v>543</v>
      </c>
      <c r="AA33" s="194">
        <v>647</v>
      </c>
      <c r="AB33" s="194">
        <v>612</v>
      </c>
      <c r="AC33" s="194">
        <v>734</v>
      </c>
      <c r="AD33" s="194">
        <v>700</v>
      </c>
      <c r="AE33" s="194">
        <v>818</v>
      </c>
      <c r="AF33" s="194">
        <v>990</v>
      </c>
      <c r="AG33" s="168" t="s">
        <v>76</v>
      </c>
      <c r="AH33" s="152">
        <f>SUM(AH34:AH37)</f>
        <v>159</v>
      </c>
      <c r="AI33" s="152">
        <f>SUM(AI34:AI37)</f>
        <v>20</v>
      </c>
      <c r="AJ33" s="152">
        <f>SUM(AJ34:AJ37)</f>
        <v>112</v>
      </c>
      <c r="AK33" s="152">
        <f>SUM(AK34:AK37)</f>
        <v>69</v>
      </c>
      <c r="AL33" s="152">
        <f>SUM(AL34:AL37)</f>
        <v>1</v>
      </c>
      <c r="AM33" s="152" t="s">
        <v>21</v>
      </c>
      <c r="AN33" s="152">
        <f>SUM(AN34:AN37)</f>
        <v>71</v>
      </c>
      <c r="AO33" s="186">
        <f>SUM(AO34:AO37)</f>
        <v>6</v>
      </c>
      <c r="AP33" s="163">
        <f aca="true" t="shared" si="16" ref="AP33:AZ33">SUM(AP34:AP37)</f>
        <v>32</v>
      </c>
      <c r="AQ33" s="163">
        <f t="shared" si="16"/>
        <v>13</v>
      </c>
      <c r="AR33" s="163">
        <f t="shared" si="16"/>
        <v>14</v>
      </c>
      <c r="AS33" s="163">
        <f t="shared" si="16"/>
        <v>56</v>
      </c>
      <c r="AT33" s="163">
        <f t="shared" si="16"/>
        <v>126</v>
      </c>
      <c r="AU33" s="163">
        <f t="shared" si="16"/>
        <v>98</v>
      </c>
      <c r="AV33" s="163">
        <f t="shared" si="16"/>
        <v>46</v>
      </c>
      <c r="AW33" s="163">
        <f t="shared" si="16"/>
        <v>27</v>
      </c>
      <c r="AX33" s="163">
        <f t="shared" si="16"/>
        <v>8</v>
      </c>
      <c r="AY33" s="163">
        <f t="shared" si="16"/>
        <v>5</v>
      </c>
      <c r="AZ33" s="187">
        <f t="shared" si="16"/>
        <v>1</v>
      </c>
      <c r="BA33" s="161">
        <f aca="true" t="shared" si="17" ref="BA33:BF33">SUM(BA34:BA37)</f>
        <v>298</v>
      </c>
      <c r="BB33" s="200">
        <f t="shared" si="17"/>
        <v>134</v>
      </c>
      <c r="BC33" s="186">
        <f t="shared" si="17"/>
        <v>132</v>
      </c>
      <c r="BD33" s="163">
        <f t="shared" si="17"/>
        <v>113</v>
      </c>
      <c r="BE33" s="163">
        <f t="shared" si="17"/>
        <v>180</v>
      </c>
      <c r="BF33" s="163">
        <f t="shared" si="17"/>
        <v>7</v>
      </c>
      <c r="BG33" s="208" t="s">
        <v>76</v>
      </c>
      <c r="BH33" s="162">
        <f aca="true" t="shared" si="18" ref="BH33:BU33">SUM(BH34:BH37)</f>
        <v>18</v>
      </c>
      <c r="BI33" s="162">
        <f t="shared" si="18"/>
        <v>51</v>
      </c>
      <c r="BJ33" s="162">
        <f t="shared" si="18"/>
        <v>9</v>
      </c>
      <c r="BK33" s="162">
        <f t="shared" si="18"/>
        <v>5</v>
      </c>
      <c r="BL33" s="162">
        <f t="shared" si="18"/>
        <v>74</v>
      </c>
      <c r="BM33" s="162">
        <f t="shared" si="18"/>
        <v>12</v>
      </c>
      <c r="BN33" s="162">
        <f t="shared" si="18"/>
        <v>94</v>
      </c>
      <c r="BO33" s="162">
        <f t="shared" si="18"/>
        <v>93</v>
      </c>
      <c r="BP33" s="162">
        <f t="shared" si="18"/>
        <v>76</v>
      </c>
      <c r="BQ33" s="163">
        <f t="shared" si="18"/>
        <v>310</v>
      </c>
      <c r="BR33" s="163">
        <f t="shared" si="18"/>
        <v>4</v>
      </c>
      <c r="BS33" s="163">
        <f t="shared" si="18"/>
        <v>16</v>
      </c>
      <c r="BT33" s="163">
        <f t="shared" si="18"/>
        <v>31</v>
      </c>
      <c r="BU33" s="187">
        <f t="shared" si="18"/>
        <v>71</v>
      </c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2"/>
      <c r="EK33" s="102"/>
      <c r="EL33" s="102"/>
      <c r="EM33" s="102"/>
      <c r="EN33" s="103"/>
      <c r="EO33" s="102"/>
      <c r="EP33" s="104"/>
      <c r="EQ33" s="104"/>
      <c r="ER33" s="104"/>
      <c r="ES33" s="105"/>
      <c r="ET33" s="105"/>
      <c r="EU33" s="105"/>
      <c r="EV33" s="105"/>
      <c r="EW33" s="106"/>
      <c r="EX33" s="106"/>
    </row>
    <row r="34" spans="1:154" s="4" customFormat="1" ht="11.25">
      <c r="A34" s="65" t="s">
        <v>18</v>
      </c>
      <c r="B34" s="151" t="s">
        <v>21</v>
      </c>
      <c r="C34" s="151" t="s">
        <v>21</v>
      </c>
      <c r="D34" s="151" t="s">
        <v>21</v>
      </c>
      <c r="E34" s="151" t="s">
        <v>21</v>
      </c>
      <c r="F34" s="151">
        <v>2</v>
      </c>
      <c r="G34" s="151">
        <v>33</v>
      </c>
      <c r="H34" s="151">
        <v>51</v>
      </c>
      <c r="I34" s="151">
        <v>37</v>
      </c>
      <c r="J34" s="151">
        <v>35</v>
      </c>
      <c r="K34" s="151">
        <v>108</v>
      </c>
      <c r="L34" s="151">
        <v>114</v>
      </c>
      <c r="M34" s="151">
        <v>65</v>
      </c>
      <c r="N34" s="191">
        <v>140</v>
      </c>
      <c r="O34" s="192">
        <v>162</v>
      </c>
      <c r="P34" s="192">
        <v>141</v>
      </c>
      <c r="Q34" s="192">
        <v>180</v>
      </c>
      <c r="R34" s="192">
        <v>135</v>
      </c>
      <c r="S34" s="192">
        <v>184</v>
      </c>
      <c r="T34" s="192">
        <v>132</v>
      </c>
      <c r="U34" s="192">
        <v>221</v>
      </c>
      <c r="V34" s="192">
        <v>300</v>
      </c>
      <c r="W34" s="192">
        <v>414</v>
      </c>
      <c r="X34" s="192">
        <v>256</v>
      </c>
      <c r="Y34" s="192">
        <v>308</v>
      </c>
      <c r="Z34" s="192">
        <v>285</v>
      </c>
      <c r="AA34" s="192">
        <v>281</v>
      </c>
      <c r="AB34" s="192">
        <v>230</v>
      </c>
      <c r="AC34" s="192">
        <v>260</v>
      </c>
      <c r="AD34" s="192" t="s">
        <v>48</v>
      </c>
      <c r="AE34" s="192">
        <v>191</v>
      </c>
      <c r="AF34" s="192">
        <v>236</v>
      </c>
      <c r="AG34" s="169" t="s">
        <v>77</v>
      </c>
      <c r="AH34" s="62">
        <v>22</v>
      </c>
      <c r="AI34" s="62">
        <v>7</v>
      </c>
      <c r="AJ34" s="62">
        <v>26</v>
      </c>
      <c r="AK34" s="62">
        <v>21</v>
      </c>
      <c r="AL34" s="62" t="s">
        <v>21</v>
      </c>
      <c r="AM34" s="62" t="s">
        <v>21</v>
      </c>
      <c r="AN34" s="62">
        <v>38</v>
      </c>
      <c r="AO34" s="141" t="s">
        <v>21</v>
      </c>
      <c r="AP34" s="160">
        <v>17</v>
      </c>
      <c r="AQ34" s="160">
        <v>5</v>
      </c>
      <c r="AR34" s="160">
        <v>9</v>
      </c>
      <c r="AS34" s="160">
        <v>12</v>
      </c>
      <c r="AT34" s="160">
        <v>24</v>
      </c>
      <c r="AU34" s="160">
        <v>22</v>
      </c>
      <c r="AV34" s="160">
        <v>11</v>
      </c>
      <c r="AW34" s="160">
        <v>9</v>
      </c>
      <c r="AX34" s="160">
        <v>3</v>
      </c>
      <c r="AY34" s="160">
        <v>2</v>
      </c>
      <c r="AZ34" s="185" t="s">
        <v>21</v>
      </c>
      <c r="BA34" s="141">
        <v>73</v>
      </c>
      <c r="BB34" s="185">
        <v>41</v>
      </c>
      <c r="BC34" s="141">
        <v>56</v>
      </c>
      <c r="BD34" s="160">
        <v>25</v>
      </c>
      <c r="BE34" s="160">
        <v>32</v>
      </c>
      <c r="BF34" s="160">
        <v>1</v>
      </c>
      <c r="BG34" s="209" t="s">
        <v>77</v>
      </c>
      <c r="BH34" s="160">
        <v>1</v>
      </c>
      <c r="BI34" s="160">
        <v>3</v>
      </c>
      <c r="BJ34" s="160">
        <v>1</v>
      </c>
      <c r="BK34" s="160" t="s">
        <v>21</v>
      </c>
      <c r="BL34" s="160">
        <v>14</v>
      </c>
      <c r="BM34" s="160">
        <v>4</v>
      </c>
      <c r="BN34" s="160">
        <v>19</v>
      </c>
      <c r="BO34" s="160">
        <v>37</v>
      </c>
      <c r="BP34" s="160">
        <v>35</v>
      </c>
      <c r="BQ34" s="160">
        <v>75</v>
      </c>
      <c r="BR34" s="160">
        <v>1</v>
      </c>
      <c r="BS34" s="160">
        <v>4</v>
      </c>
      <c r="BT34" s="160">
        <v>5</v>
      </c>
      <c r="BU34" s="185">
        <v>29</v>
      </c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8"/>
      <c r="DS34" s="108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9"/>
      <c r="EK34" s="109"/>
      <c r="EL34" s="109"/>
      <c r="EM34" s="109"/>
      <c r="EN34" s="110"/>
      <c r="EO34" s="109"/>
      <c r="EP34" s="109"/>
      <c r="EQ34" s="109"/>
      <c r="ER34" s="109"/>
      <c r="ES34" s="105"/>
      <c r="ET34" s="105"/>
      <c r="EU34" s="105"/>
      <c r="EV34" s="105"/>
      <c r="EW34" s="112"/>
      <c r="EX34" s="112"/>
    </row>
    <row r="35" spans="1:154" s="4" customFormat="1" ht="11.25">
      <c r="A35" s="65" t="s">
        <v>19</v>
      </c>
      <c r="B35" s="151" t="s">
        <v>21</v>
      </c>
      <c r="C35" s="151" t="s">
        <v>21</v>
      </c>
      <c r="D35" s="151" t="s">
        <v>21</v>
      </c>
      <c r="E35" s="151" t="s">
        <v>21</v>
      </c>
      <c r="F35" s="151">
        <v>1</v>
      </c>
      <c r="G35" s="151">
        <v>22</v>
      </c>
      <c r="H35" s="151">
        <v>25</v>
      </c>
      <c r="I35" s="151">
        <v>55</v>
      </c>
      <c r="J35" s="151">
        <v>76</v>
      </c>
      <c r="K35" s="151">
        <v>105</v>
      </c>
      <c r="L35" s="151">
        <v>122</v>
      </c>
      <c r="M35" s="151">
        <v>57</v>
      </c>
      <c r="N35" s="191" t="s">
        <v>46</v>
      </c>
      <c r="O35" s="192" t="s">
        <v>46</v>
      </c>
      <c r="P35" s="192">
        <v>9</v>
      </c>
      <c r="Q35" s="192">
        <v>225</v>
      </c>
      <c r="R35" s="192">
        <v>116</v>
      </c>
      <c r="S35" s="192">
        <v>78</v>
      </c>
      <c r="T35" s="192">
        <v>81</v>
      </c>
      <c r="U35" s="192">
        <v>86</v>
      </c>
      <c r="V35" s="192">
        <v>136</v>
      </c>
      <c r="W35" s="192">
        <v>115</v>
      </c>
      <c r="X35" s="192">
        <v>117</v>
      </c>
      <c r="Y35" s="192">
        <v>114</v>
      </c>
      <c r="Z35" s="192">
        <v>105</v>
      </c>
      <c r="AA35" s="192">
        <v>133</v>
      </c>
      <c r="AB35" s="192">
        <v>131</v>
      </c>
      <c r="AC35" s="192">
        <v>125</v>
      </c>
      <c r="AD35" s="192">
        <v>101</v>
      </c>
      <c r="AE35" s="192" t="s">
        <v>48</v>
      </c>
      <c r="AF35" s="192">
        <v>53</v>
      </c>
      <c r="AG35" s="169" t="s">
        <v>78</v>
      </c>
      <c r="AH35" s="62">
        <v>86</v>
      </c>
      <c r="AI35" s="62">
        <v>4</v>
      </c>
      <c r="AJ35" s="62">
        <v>3</v>
      </c>
      <c r="AK35" s="62">
        <v>14</v>
      </c>
      <c r="AL35" s="62" t="s">
        <v>21</v>
      </c>
      <c r="AM35" s="62" t="s">
        <v>21</v>
      </c>
      <c r="AN35" s="62">
        <v>15</v>
      </c>
      <c r="AO35" s="141">
        <v>3</v>
      </c>
      <c r="AP35" s="160">
        <v>1</v>
      </c>
      <c r="AQ35" s="160">
        <v>1</v>
      </c>
      <c r="AR35" s="160">
        <v>1</v>
      </c>
      <c r="AS35" s="160">
        <v>17</v>
      </c>
      <c r="AT35" s="160">
        <v>51</v>
      </c>
      <c r="AU35" s="160">
        <v>27</v>
      </c>
      <c r="AV35" s="160">
        <v>13</v>
      </c>
      <c r="AW35" s="160">
        <v>7</v>
      </c>
      <c r="AX35" s="160">
        <v>1</v>
      </c>
      <c r="AY35" s="160" t="s">
        <v>21</v>
      </c>
      <c r="AZ35" s="185" t="s">
        <v>21</v>
      </c>
      <c r="BA35" s="141">
        <v>103</v>
      </c>
      <c r="BB35" s="185">
        <v>19</v>
      </c>
      <c r="BC35" s="141">
        <v>23</v>
      </c>
      <c r="BD35" s="160">
        <v>21</v>
      </c>
      <c r="BE35" s="160">
        <v>75</v>
      </c>
      <c r="BF35" s="160">
        <v>3</v>
      </c>
      <c r="BG35" s="209" t="s">
        <v>78</v>
      </c>
      <c r="BH35" s="160">
        <v>9</v>
      </c>
      <c r="BI35" s="160">
        <v>35</v>
      </c>
      <c r="BJ35" s="160">
        <v>5</v>
      </c>
      <c r="BK35" s="160">
        <v>1</v>
      </c>
      <c r="BL35" s="160">
        <v>24</v>
      </c>
      <c r="BM35" s="160">
        <v>5</v>
      </c>
      <c r="BN35" s="160">
        <v>23</v>
      </c>
      <c r="BO35" s="160">
        <v>2</v>
      </c>
      <c r="BP35" s="160">
        <v>18</v>
      </c>
      <c r="BQ35" s="160">
        <v>99</v>
      </c>
      <c r="BR35" s="160">
        <v>2</v>
      </c>
      <c r="BS35" s="160">
        <v>2</v>
      </c>
      <c r="BT35" s="160">
        <v>7</v>
      </c>
      <c r="BU35" s="185">
        <v>12</v>
      </c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8"/>
      <c r="DS35" s="108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9"/>
      <c r="EK35" s="109"/>
      <c r="EL35" s="109"/>
      <c r="EM35" s="109"/>
      <c r="EN35" s="110"/>
      <c r="EO35" s="109"/>
      <c r="EP35" s="109"/>
      <c r="EQ35" s="111"/>
      <c r="ER35" s="111"/>
      <c r="ES35" s="105"/>
      <c r="ET35" s="105"/>
      <c r="EU35" s="105"/>
      <c r="EV35" s="105"/>
      <c r="EW35" s="112"/>
      <c r="EX35" s="112"/>
    </row>
    <row r="36" spans="1:154" s="4" customFormat="1" ht="11.25">
      <c r="A36" s="65" t="s">
        <v>45</v>
      </c>
      <c r="B36" s="151" t="s">
        <v>21</v>
      </c>
      <c r="C36" s="151" t="s">
        <v>21</v>
      </c>
      <c r="D36" s="151">
        <v>3</v>
      </c>
      <c r="E36" s="151" t="s">
        <v>21</v>
      </c>
      <c r="F36" s="151" t="s">
        <v>21</v>
      </c>
      <c r="G36" s="151" t="s">
        <v>21</v>
      </c>
      <c r="H36" s="151" t="s">
        <v>21</v>
      </c>
      <c r="I36" s="151">
        <v>2</v>
      </c>
      <c r="J36" s="151">
        <v>24</v>
      </c>
      <c r="K36" s="151">
        <v>11</v>
      </c>
      <c r="L36" s="151">
        <v>194</v>
      </c>
      <c r="M36" s="151">
        <v>89</v>
      </c>
      <c r="N36" s="191" t="s">
        <v>46</v>
      </c>
      <c r="O36" s="192">
        <v>57</v>
      </c>
      <c r="P36" s="192">
        <v>138</v>
      </c>
      <c r="Q36" s="192">
        <v>159</v>
      </c>
      <c r="R36" s="192">
        <v>114</v>
      </c>
      <c r="S36" s="192">
        <v>187</v>
      </c>
      <c r="T36" s="192">
        <v>171</v>
      </c>
      <c r="U36" s="192">
        <v>141</v>
      </c>
      <c r="V36" s="192">
        <v>133</v>
      </c>
      <c r="W36" s="192">
        <v>72</v>
      </c>
      <c r="X36" s="192">
        <v>164</v>
      </c>
      <c r="Y36" s="192">
        <v>152</v>
      </c>
      <c r="Z36" s="192">
        <v>153</v>
      </c>
      <c r="AA36" s="192">
        <v>233</v>
      </c>
      <c r="AB36" s="192">
        <v>251</v>
      </c>
      <c r="AC36" s="192">
        <v>349</v>
      </c>
      <c r="AD36" s="192">
        <v>599</v>
      </c>
      <c r="AE36" s="192">
        <v>627</v>
      </c>
      <c r="AF36" s="192">
        <v>701</v>
      </c>
      <c r="AG36" s="169" t="s">
        <v>79</v>
      </c>
      <c r="AH36" s="62">
        <v>51</v>
      </c>
      <c r="AI36" s="62">
        <v>9</v>
      </c>
      <c r="AJ36" s="62">
        <v>83</v>
      </c>
      <c r="AK36" s="62">
        <v>33</v>
      </c>
      <c r="AL36" s="62">
        <v>1</v>
      </c>
      <c r="AM36" s="62" t="s">
        <v>21</v>
      </c>
      <c r="AN36" s="62">
        <v>17</v>
      </c>
      <c r="AO36" s="141">
        <v>3</v>
      </c>
      <c r="AP36" s="160">
        <v>13</v>
      </c>
      <c r="AQ36" s="160">
        <v>7</v>
      </c>
      <c r="AR36" s="160">
        <v>4</v>
      </c>
      <c r="AS36" s="160">
        <v>27</v>
      </c>
      <c r="AT36" s="160">
        <v>50</v>
      </c>
      <c r="AU36" s="160">
        <v>49</v>
      </c>
      <c r="AV36" s="160">
        <v>22</v>
      </c>
      <c r="AW36" s="160">
        <v>11</v>
      </c>
      <c r="AX36" s="160">
        <v>4</v>
      </c>
      <c r="AY36" s="160">
        <v>3</v>
      </c>
      <c r="AZ36" s="185">
        <v>1</v>
      </c>
      <c r="BA36" s="141">
        <v>121</v>
      </c>
      <c r="BB36" s="185">
        <v>73</v>
      </c>
      <c r="BC36" s="141">
        <v>52</v>
      </c>
      <c r="BD36" s="160">
        <v>67</v>
      </c>
      <c r="BE36" s="160">
        <v>72</v>
      </c>
      <c r="BF36" s="160">
        <v>3</v>
      </c>
      <c r="BG36" s="209" t="s">
        <v>79</v>
      </c>
      <c r="BH36" s="160">
        <v>8</v>
      </c>
      <c r="BI36" s="160">
        <v>13</v>
      </c>
      <c r="BJ36" s="160">
        <v>3</v>
      </c>
      <c r="BK36" s="160">
        <v>4</v>
      </c>
      <c r="BL36" s="160">
        <v>35</v>
      </c>
      <c r="BM36" s="160">
        <v>3</v>
      </c>
      <c r="BN36" s="160">
        <v>52</v>
      </c>
      <c r="BO36" s="160">
        <v>54</v>
      </c>
      <c r="BP36" s="160">
        <v>22</v>
      </c>
      <c r="BQ36" s="160">
        <v>136</v>
      </c>
      <c r="BR36" s="160">
        <v>1</v>
      </c>
      <c r="BS36" s="160">
        <v>10</v>
      </c>
      <c r="BT36" s="160">
        <v>19</v>
      </c>
      <c r="BU36" s="185">
        <v>28</v>
      </c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8"/>
      <c r="DS36" s="108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9"/>
      <c r="EK36" s="109"/>
      <c r="EL36" s="109"/>
      <c r="EM36" s="109"/>
      <c r="EN36" s="110"/>
      <c r="EO36" s="109"/>
      <c r="EP36" s="109"/>
      <c r="EQ36" s="109"/>
      <c r="ER36" s="109"/>
      <c r="ES36" s="105"/>
      <c r="ET36" s="105"/>
      <c r="EU36" s="105"/>
      <c r="EV36" s="105"/>
      <c r="EW36" s="112"/>
      <c r="EX36" s="112"/>
    </row>
    <row r="37" spans="1:154" s="4" customFormat="1" ht="11.25">
      <c r="A37" s="65" t="s">
        <v>20</v>
      </c>
      <c r="B37" s="151" t="s">
        <v>21</v>
      </c>
      <c r="C37" s="151" t="s">
        <v>21</v>
      </c>
      <c r="D37" s="151" t="s">
        <v>21</v>
      </c>
      <c r="E37" s="151" t="s">
        <v>21</v>
      </c>
      <c r="F37" s="151" t="s">
        <v>21</v>
      </c>
      <c r="G37" s="151" t="s">
        <v>21</v>
      </c>
      <c r="H37" s="151" t="s">
        <v>21</v>
      </c>
      <c r="I37" s="151" t="s">
        <v>21</v>
      </c>
      <c r="J37" s="151" t="s">
        <v>21</v>
      </c>
      <c r="K37" s="151">
        <v>1</v>
      </c>
      <c r="L37" s="151">
        <v>2</v>
      </c>
      <c r="M37" s="151">
        <v>2</v>
      </c>
      <c r="N37" s="191">
        <v>193</v>
      </c>
      <c r="O37" s="192" t="s">
        <v>48</v>
      </c>
      <c r="P37" s="192" t="s">
        <v>48</v>
      </c>
      <c r="Q37" s="192" t="s">
        <v>48</v>
      </c>
      <c r="R37" s="192" t="s">
        <v>48</v>
      </c>
      <c r="S37" s="192" t="s">
        <v>48</v>
      </c>
      <c r="T37" s="192" t="s">
        <v>48</v>
      </c>
      <c r="U37" s="192">
        <v>77</v>
      </c>
      <c r="V37" s="192" t="s">
        <v>46</v>
      </c>
      <c r="W37" s="192" t="s">
        <v>46</v>
      </c>
      <c r="X37" s="192" t="s">
        <v>46</v>
      </c>
      <c r="Y37" s="192" t="s">
        <v>46</v>
      </c>
      <c r="Z37" s="192" t="s">
        <v>46</v>
      </c>
      <c r="AA37" s="192" t="s">
        <v>46</v>
      </c>
      <c r="AB37" s="192" t="s">
        <v>46</v>
      </c>
      <c r="AC37" s="192" t="s">
        <v>46</v>
      </c>
      <c r="AD37" s="192" t="s">
        <v>46</v>
      </c>
      <c r="AE37" s="192" t="s">
        <v>46</v>
      </c>
      <c r="AF37" s="192" t="s">
        <v>46</v>
      </c>
      <c r="AG37" s="169" t="s">
        <v>80</v>
      </c>
      <c r="AH37" s="62" t="s">
        <v>21</v>
      </c>
      <c r="AI37" s="62" t="s">
        <v>21</v>
      </c>
      <c r="AJ37" s="62" t="s">
        <v>21</v>
      </c>
      <c r="AK37" s="62">
        <v>1</v>
      </c>
      <c r="AL37" s="62" t="s">
        <v>21</v>
      </c>
      <c r="AM37" s="62" t="s">
        <v>21</v>
      </c>
      <c r="AN37" s="62">
        <v>1</v>
      </c>
      <c r="AO37" s="141" t="s">
        <v>21</v>
      </c>
      <c r="AP37" s="160">
        <v>1</v>
      </c>
      <c r="AQ37" s="160" t="s">
        <v>21</v>
      </c>
      <c r="AR37" s="160" t="s">
        <v>21</v>
      </c>
      <c r="AS37" s="160" t="s">
        <v>21</v>
      </c>
      <c r="AT37" s="160">
        <v>1</v>
      </c>
      <c r="AU37" s="160" t="s">
        <v>21</v>
      </c>
      <c r="AV37" s="160" t="s">
        <v>21</v>
      </c>
      <c r="AW37" s="160" t="s">
        <v>21</v>
      </c>
      <c r="AX37" s="160" t="s">
        <v>21</v>
      </c>
      <c r="AY37" s="160" t="s">
        <v>21</v>
      </c>
      <c r="AZ37" s="185" t="s">
        <v>21</v>
      </c>
      <c r="BA37" s="141">
        <v>1</v>
      </c>
      <c r="BB37" s="185">
        <v>1</v>
      </c>
      <c r="BC37" s="141">
        <v>1</v>
      </c>
      <c r="BD37" s="160" t="s">
        <v>21</v>
      </c>
      <c r="BE37" s="160">
        <v>1</v>
      </c>
      <c r="BF37" s="160" t="s">
        <v>21</v>
      </c>
      <c r="BG37" s="209" t="s">
        <v>80</v>
      </c>
      <c r="BH37" s="160" t="s">
        <v>21</v>
      </c>
      <c r="BI37" s="160" t="s">
        <v>21</v>
      </c>
      <c r="BJ37" s="160" t="s">
        <v>21</v>
      </c>
      <c r="BK37" s="160" t="s">
        <v>21</v>
      </c>
      <c r="BL37" s="160">
        <v>1</v>
      </c>
      <c r="BM37" s="160" t="s">
        <v>21</v>
      </c>
      <c r="BN37" s="160" t="s">
        <v>21</v>
      </c>
      <c r="BO37" s="160" t="s">
        <v>21</v>
      </c>
      <c r="BP37" s="160">
        <v>1</v>
      </c>
      <c r="BQ37" s="160" t="s">
        <v>21</v>
      </c>
      <c r="BR37" s="160" t="s">
        <v>21</v>
      </c>
      <c r="BS37" s="160" t="s">
        <v>21</v>
      </c>
      <c r="BT37" s="160" t="s">
        <v>21</v>
      </c>
      <c r="BU37" s="185">
        <v>2</v>
      </c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8"/>
      <c r="DS37" s="108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9"/>
      <c r="EK37" s="109"/>
      <c r="EL37" s="109"/>
      <c r="EM37" s="109"/>
      <c r="EN37" s="110"/>
      <c r="EO37" s="109"/>
      <c r="EP37" s="111"/>
      <c r="EQ37" s="111"/>
      <c r="ER37" s="111"/>
      <c r="ES37" s="105"/>
      <c r="ET37" s="105"/>
      <c r="EU37" s="105"/>
      <c r="EV37" s="105"/>
      <c r="EW37" s="112"/>
      <c r="EX37" s="112"/>
    </row>
    <row r="38" spans="59:154" s="5" customFormat="1" ht="9"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40"/>
      <c r="BV38" s="140"/>
      <c r="BW38" s="113"/>
      <c r="BX38" s="114"/>
      <c r="BY38" s="114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02"/>
      <c r="EK38" s="102"/>
      <c r="EL38" s="102"/>
      <c r="EM38" s="102"/>
      <c r="EN38" s="103"/>
      <c r="EO38" s="102"/>
      <c r="EP38" s="115"/>
      <c r="EQ38" s="115"/>
      <c r="ER38" s="115"/>
      <c r="ES38" s="115"/>
      <c r="ET38" s="115"/>
      <c r="EU38" s="115"/>
      <c r="EV38" s="115"/>
      <c r="EW38" s="115"/>
      <c r="EX38" s="115"/>
    </row>
    <row r="39" spans="1:154" s="5" customFormat="1" ht="12.75">
      <c r="A39" s="247" t="s">
        <v>179</v>
      </c>
      <c r="B39" s="167"/>
      <c r="C39" s="167"/>
      <c r="D39" s="167"/>
      <c r="E39" s="167"/>
      <c r="N39" s="166" t="s">
        <v>227</v>
      </c>
      <c r="AG39" s="302" t="s">
        <v>155</v>
      </c>
      <c r="AH39" s="303"/>
      <c r="AI39" s="303"/>
      <c r="AJ39" s="304"/>
      <c r="AK39" s="304"/>
      <c r="BA39" s="88" t="s">
        <v>126</v>
      </c>
      <c r="BC39" s="90" t="s">
        <v>156</v>
      </c>
      <c r="BG39" s="90" t="s">
        <v>243</v>
      </c>
      <c r="BH39" s="89"/>
      <c r="BI39" s="89"/>
      <c r="BM39" s="139"/>
      <c r="BN39" s="139"/>
      <c r="BO39" s="139"/>
      <c r="BP39" s="139"/>
      <c r="BQ39" s="135" t="s">
        <v>164</v>
      </c>
      <c r="BR39" s="89"/>
      <c r="BW39" s="113"/>
      <c r="BX39" s="114"/>
      <c r="BY39" s="114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02"/>
      <c r="EK39" s="102"/>
      <c r="EL39" s="102"/>
      <c r="EM39" s="102"/>
      <c r="EN39" s="103"/>
      <c r="EO39" s="102"/>
      <c r="EP39" s="115"/>
      <c r="EQ39" s="115"/>
      <c r="ER39" s="115"/>
      <c r="ES39" s="115"/>
      <c r="ET39" s="115"/>
      <c r="EU39" s="115"/>
      <c r="EV39" s="115"/>
      <c r="EW39" s="115"/>
      <c r="EX39" s="115"/>
    </row>
    <row r="40" spans="1:154" s="5" customFormat="1" ht="12" customHeight="1">
      <c r="A40" s="282" t="s">
        <v>242</v>
      </c>
      <c r="B40" s="283"/>
      <c r="C40" s="283"/>
      <c r="D40" s="14"/>
      <c r="F40" s="167"/>
      <c r="G40" s="167"/>
      <c r="H40" s="87"/>
      <c r="I40" s="87"/>
      <c r="L40" s="9"/>
      <c r="M40" s="9"/>
      <c r="N40" s="274" t="s">
        <v>154</v>
      </c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9" t="s">
        <v>84</v>
      </c>
      <c r="AH40" s="280"/>
      <c r="AI40" s="280"/>
      <c r="AJ40" s="279" t="s">
        <v>87</v>
      </c>
      <c r="AK40" s="280"/>
      <c r="AL40" s="280"/>
      <c r="BA40" s="284" t="s">
        <v>113</v>
      </c>
      <c r="BB40" s="285"/>
      <c r="BC40" s="316" t="s">
        <v>231</v>
      </c>
      <c r="BD40" s="301"/>
      <c r="BF40" s="8"/>
      <c r="BG40" s="280" t="s">
        <v>171</v>
      </c>
      <c r="BH40" s="280"/>
      <c r="BI40" s="89"/>
      <c r="BJ40" s="281" t="s">
        <v>175</v>
      </c>
      <c r="BK40" s="281"/>
      <c r="BL40" s="281" t="s">
        <v>183</v>
      </c>
      <c r="BM40" s="281"/>
      <c r="BN40" s="281"/>
      <c r="BQ40" s="89" t="s">
        <v>237</v>
      </c>
      <c r="BR40" s="89"/>
      <c r="BS40" s="89" t="s">
        <v>240</v>
      </c>
      <c r="BT40" s="137"/>
      <c r="BU40" s="137"/>
      <c r="BV40" s="137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5"/>
      <c r="EK40" s="115"/>
      <c r="EL40" s="115"/>
      <c r="EM40" s="115"/>
      <c r="EN40" s="115"/>
      <c r="EO40" s="115"/>
      <c r="EP40" s="262"/>
      <c r="EQ40" s="262"/>
      <c r="ER40" s="262"/>
      <c r="ES40" s="115"/>
      <c r="ET40" s="115"/>
      <c r="EU40" s="115"/>
      <c r="EV40" s="115"/>
      <c r="EW40" s="115"/>
      <c r="EX40" s="115"/>
    </row>
    <row r="41" spans="1:154" s="5" customFormat="1" ht="12" customHeight="1">
      <c r="A41" s="253" t="s">
        <v>180</v>
      </c>
      <c r="B41" s="306"/>
      <c r="C41" s="306"/>
      <c r="D41" s="306"/>
      <c r="E41" s="306"/>
      <c r="F41" s="16"/>
      <c r="G41" s="16"/>
      <c r="H41" s="16"/>
      <c r="I41" s="16"/>
      <c r="J41" s="16"/>
      <c r="L41" s="9"/>
      <c r="M41" s="9"/>
      <c r="N41" s="89" t="s">
        <v>81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60"/>
      <c r="AA41" s="10"/>
      <c r="AB41" s="10"/>
      <c r="AC41" s="10"/>
      <c r="AD41" s="12"/>
      <c r="AG41" s="279" t="s">
        <v>85</v>
      </c>
      <c r="AH41" s="280"/>
      <c r="AI41" s="280"/>
      <c r="AJ41" s="279" t="s">
        <v>88</v>
      </c>
      <c r="AK41" s="280"/>
      <c r="AL41" s="280"/>
      <c r="AM41" s="44"/>
      <c r="AN41" s="44"/>
      <c r="AO41" s="44"/>
      <c r="AP41" s="44"/>
      <c r="AQ41" s="44"/>
      <c r="AT41" s="44"/>
      <c r="AU41" s="44"/>
      <c r="AV41" s="44"/>
      <c r="AZ41" s="18"/>
      <c r="BA41" s="284" t="s">
        <v>114</v>
      </c>
      <c r="BB41" s="285"/>
      <c r="BC41" s="74" t="s">
        <v>232</v>
      </c>
      <c r="BF41" s="6"/>
      <c r="BG41" s="305" t="s">
        <v>172</v>
      </c>
      <c r="BH41" s="305"/>
      <c r="BI41" s="304"/>
      <c r="BJ41" s="281" t="s">
        <v>176</v>
      </c>
      <c r="BK41" s="281"/>
      <c r="BL41" s="138"/>
      <c r="BQ41" s="133" t="s">
        <v>238</v>
      </c>
      <c r="BR41" s="165"/>
      <c r="BS41" s="318" t="s">
        <v>241</v>
      </c>
      <c r="BT41" s="318"/>
      <c r="BU41" s="138"/>
      <c r="BV41" s="138"/>
      <c r="BW41" s="118"/>
      <c r="BX41" s="118"/>
      <c r="BY41" s="119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5"/>
      <c r="EK41" s="258"/>
      <c r="EL41" s="258"/>
      <c r="EM41" s="258"/>
      <c r="EN41" s="258"/>
      <c r="EO41" s="258"/>
      <c r="EP41" s="262"/>
      <c r="EQ41" s="262"/>
      <c r="ER41" s="262"/>
      <c r="ES41" s="262"/>
      <c r="ET41" s="262"/>
      <c r="EU41" s="262"/>
      <c r="EV41" s="115"/>
      <c r="EW41" s="115"/>
      <c r="EX41" s="115"/>
    </row>
    <row r="42" spans="1:154" s="5" customFormat="1" ht="12" customHeight="1">
      <c r="A42" s="306"/>
      <c r="B42" s="306"/>
      <c r="C42" s="306"/>
      <c r="D42" s="306"/>
      <c r="E42" s="306"/>
      <c r="F42" s="60"/>
      <c r="G42" s="16"/>
      <c r="H42" s="16"/>
      <c r="I42" s="16"/>
      <c r="J42" s="16"/>
      <c r="L42" s="9"/>
      <c r="M42" s="9"/>
      <c r="N42" s="89" t="s">
        <v>82</v>
      </c>
      <c r="O42" s="89"/>
      <c r="P42" s="89"/>
      <c r="Q42" s="89"/>
      <c r="R42" s="89"/>
      <c r="S42" s="89"/>
      <c r="T42" s="89"/>
      <c r="U42" s="89"/>
      <c r="V42" s="89"/>
      <c r="W42"/>
      <c r="X42"/>
      <c r="Y42"/>
      <c r="Z42"/>
      <c r="AA42"/>
      <c r="AB42" s="10"/>
      <c r="AC42" s="25"/>
      <c r="AE42" s="44"/>
      <c r="AF42" s="44"/>
      <c r="AG42" s="279" t="s">
        <v>86</v>
      </c>
      <c r="AH42" s="280"/>
      <c r="AI42" s="280"/>
      <c r="AJ42" s="279" t="s">
        <v>182</v>
      </c>
      <c r="AK42" s="280"/>
      <c r="AL42" s="280"/>
      <c r="AO42" s="44"/>
      <c r="AP42" s="44"/>
      <c r="AQ42" s="44"/>
      <c r="AT42" s="44"/>
      <c r="AU42" s="44"/>
      <c r="AV42" s="44"/>
      <c r="AZ42" s="18"/>
      <c r="BA42" s="84"/>
      <c r="BB42" s="91"/>
      <c r="BC42" s="316" t="s">
        <v>234</v>
      </c>
      <c r="BD42" s="301"/>
      <c r="BF42" s="6"/>
      <c r="BG42" s="305" t="s">
        <v>173</v>
      </c>
      <c r="BH42" s="266"/>
      <c r="BI42" s="266"/>
      <c r="BJ42" s="281" t="s">
        <v>177</v>
      </c>
      <c r="BK42" s="281"/>
      <c r="BL42" s="138"/>
      <c r="BQ42" s="133" t="s">
        <v>219</v>
      </c>
      <c r="BR42" s="89"/>
      <c r="BS42" s="281"/>
      <c r="BT42" s="281"/>
      <c r="BU42" s="281"/>
      <c r="BV42" s="138"/>
      <c r="BW42" s="118"/>
      <c r="BX42" s="118"/>
      <c r="BY42" s="119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5"/>
      <c r="EK42" s="258"/>
      <c r="EL42" s="258"/>
      <c r="EM42" s="258"/>
      <c r="EN42" s="258"/>
      <c r="EO42" s="258"/>
      <c r="EP42" s="117"/>
      <c r="EQ42" s="117"/>
      <c r="ER42" s="117"/>
      <c r="ES42" s="262"/>
      <c r="ET42" s="262"/>
      <c r="EU42" s="262"/>
      <c r="EV42" s="115"/>
      <c r="EW42" s="115"/>
      <c r="EX42" s="115"/>
    </row>
    <row r="43" spans="5:154" s="5" customFormat="1" ht="12" customHeight="1">
      <c r="E43" s="60"/>
      <c r="F43" s="60"/>
      <c r="G43" s="16"/>
      <c r="H43" s="16"/>
      <c r="I43" s="16"/>
      <c r="J43" s="16"/>
      <c r="L43" s="9"/>
      <c r="M43" s="9"/>
      <c r="N43" s="89" t="s">
        <v>181</v>
      </c>
      <c r="O43" s="89"/>
      <c r="P43" s="89"/>
      <c r="Q43" s="89"/>
      <c r="R43" s="89"/>
      <c r="S43" s="89"/>
      <c r="T43" s="89"/>
      <c r="U43" s="89"/>
      <c r="V43" s="89"/>
      <c r="W43"/>
      <c r="X43"/>
      <c r="Y43"/>
      <c r="Z43"/>
      <c r="AA43"/>
      <c r="AB43" s="10"/>
      <c r="AC43" s="25"/>
      <c r="AE43" s="44"/>
      <c r="AF43" s="44"/>
      <c r="AG43" s="279" t="s">
        <v>152</v>
      </c>
      <c r="AH43" s="280"/>
      <c r="AI43" s="280"/>
      <c r="AJ43" s="307"/>
      <c r="AK43" s="301"/>
      <c r="AO43" s="44"/>
      <c r="AP43" s="44"/>
      <c r="AQ43" s="44"/>
      <c r="AT43" s="44"/>
      <c r="AU43" s="44"/>
      <c r="AV43" s="44"/>
      <c r="AZ43" s="18"/>
      <c r="BA43" s="84"/>
      <c r="BB43" s="91"/>
      <c r="BC43" s="267" t="s">
        <v>235</v>
      </c>
      <c r="BD43" s="301"/>
      <c r="BF43" s="6"/>
      <c r="BG43" s="317" t="s">
        <v>174</v>
      </c>
      <c r="BH43" s="317"/>
      <c r="BI43" s="317"/>
      <c r="BJ43" s="281" t="s">
        <v>178</v>
      </c>
      <c r="BK43" s="281"/>
      <c r="BL43" s="138"/>
      <c r="BQ43" s="89"/>
      <c r="BR43" s="89"/>
      <c r="BW43" s="118"/>
      <c r="BX43" s="118"/>
      <c r="BY43" s="119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5"/>
      <c r="EK43" s="258"/>
      <c r="EL43" s="258"/>
      <c r="EM43" s="258"/>
      <c r="EN43" s="258"/>
      <c r="EO43" s="258"/>
      <c r="EP43" s="117"/>
      <c r="EQ43" s="117"/>
      <c r="ER43" s="117"/>
      <c r="ES43" s="262"/>
      <c r="ET43" s="262"/>
      <c r="EU43" s="262"/>
      <c r="EV43" s="115"/>
      <c r="EW43" s="115"/>
      <c r="EX43" s="115"/>
    </row>
    <row r="44" spans="1:154" s="5" customFormat="1" ht="12" customHeight="1">
      <c r="A44" s="60"/>
      <c r="B44" s="60"/>
      <c r="C44" s="60"/>
      <c r="D44" s="60"/>
      <c r="E44" s="60"/>
      <c r="F44" s="60"/>
      <c r="G44" s="16"/>
      <c r="H44" s="16"/>
      <c r="I44" s="16"/>
      <c r="J44" s="16"/>
      <c r="L44" s="9"/>
      <c r="M44" s="9"/>
      <c r="N44" s="55"/>
      <c r="O44"/>
      <c r="P44"/>
      <c r="Q44"/>
      <c r="R44"/>
      <c r="S44"/>
      <c r="T44"/>
      <c r="U44"/>
      <c r="V44"/>
      <c r="W44"/>
      <c r="X44"/>
      <c r="Y44"/>
      <c r="Z44"/>
      <c r="AA44"/>
      <c r="AB44" s="10"/>
      <c r="AC44" s="25"/>
      <c r="AE44" s="44"/>
      <c r="AF44" s="44"/>
      <c r="AG44" s="144"/>
      <c r="AH44" s="145"/>
      <c r="AI44" s="145"/>
      <c r="AJ44" s="9"/>
      <c r="AK44" s="9"/>
      <c r="AM44" s="44"/>
      <c r="AN44" s="44"/>
      <c r="AO44" s="44"/>
      <c r="AP44" s="44"/>
      <c r="AQ44" s="44"/>
      <c r="AT44" s="44"/>
      <c r="AU44" s="44"/>
      <c r="AV44" s="44"/>
      <c r="AZ44" s="18"/>
      <c r="BA44" s="84"/>
      <c r="BB44" s="91"/>
      <c r="BF44" s="6"/>
      <c r="BI44" s="142"/>
      <c r="BR44" s="136"/>
      <c r="BW44" s="118"/>
      <c r="BX44" s="118"/>
      <c r="BY44" s="119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5"/>
      <c r="EK44" s="258"/>
      <c r="EL44" s="258"/>
      <c r="EM44" s="258"/>
      <c r="EN44" s="258"/>
      <c r="EO44" s="258"/>
      <c r="EP44" s="117"/>
      <c r="EQ44" s="117"/>
      <c r="ER44" s="117"/>
      <c r="ES44" s="262"/>
      <c r="ET44" s="262"/>
      <c r="EU44" s="262"/>
      <c r="EV44" s="115"/>
      <c r="EW44" s="115"/>
      <c r="EX44" s="115"/>
    </row>
    <row r="45" spans="7:154" s="5" customFormat="1" ht="12" customHeight="1">
      <c r="G45"/>
      <c r="H45"/>
      <c r="I45"/>
      <c r="J45"/>
      <c r="K45"/>
      <c r="L45"/>
      <c r="M45"/>
      <c r="N45"/>
      <c r="O45" s="46"/>
      <c r="P45"/>
      <c r="Q45"/>
      <c r="R45"/>
      <c r="S45"/>
      <c r="T45"/>
      <c r="U45"/>
      <c r="V45"/>
      <c r="W45"/>
      <c r="X45"/>
      <c r="Y45"/>
      <c r="Z45"/>
      <c r="AA45"/>
      <c r="AB45" s="46"/>
      <c r="AC45" s="9"/>
      <c r="AE45" s="44"/>
      <c r="AF45" s="44"/>
      <c r="AJ45" s="9"/>
      <c r="AK45" s="9"/>
      <c r="AM45" s="44"/>
      <c r="AN45" s="44"/>
      <c r="AO45" s="44"/>
      <c r="AP45" s="44"/>
      <c r="AQ45" s="44"/>
      <c r="AR45" s="12"/>
      <c r="AT45" s="44"/>
      <c r="AU45" s="44"/>
      <c r="AV45" s="44"/>
      <c r="AW45" s="18"/>
      <c r="AY45" s="18"/>
      <c r="AZ45" s="18"/>
      <c r="BF45" s="14"/>
      <c r="BJ45" s="23"/>
      <c r="BK45" s="51"/>
      <c r="BL45" s="51"/>
      <c r="BW45" s="118"/>
      <c r="BX45" s="118"/>
      <c r="BY45" s="119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5"/>
      <c r="EK45" s="258"/>
      <c r="EL45" s="258"/>
      <c r="EM45" s="258"/>
      <c r="EN45" s="258"/>
      <c r="EO45" s="258"/>
      <c r="EP45" s="258"/>
      <c r="EQ45" s="258"/>
      <c r="ER45" s="258"/>
      <c r="ES45" s="262"/>
      <c r="ET45" s="262"/>
      <c r="EU45" s="262"/>
      <c r="EV45" s="115"/>
      <c r="EW45" s="115"/>
      <c r="EX45" s="115"/>
    </row>
    <row r="46" spans="7:154" s="5" customFormat="1" ht="12" customHeight="1">
      <c r="G46" s="16"/>
      <c r="H46" s="16"/>
      <c r="I46" s="16"/>
      <c r="J46" s="16"/>
      <c r="L46" s="14"/>
      <c r="Z46" s="89"/>
      <c r="AA46" s="89"/>
      <c r="AB46" s="46"/>
      <c r="AC46" s="9"/>
      <c r="AE46" s="44"/>
      <c r="AF46" s="44"/>
      <c r="AJ46" s="12"/>
      <c r="AL46" s="12"/>
      <c r="AM46" s="44"/>
      <c r="AN46" s="44"/>
      <c r="AO46" s="44"/>
      <c r="AP46" s="44"/>
      <c r="AQ46" s="44"/>
      <c r="AT46" s="44"/>
      <c r="AU46" s="44"/>
      <c r="AV46" s="44"/>
      <c r="AX46" s="18"/>
      <c r="AY46" s="18"/>
      <c r="AZ46" s="12"/>
      <c r="BA46" s="255"/>
      <c r="BB46" s="255"/>
      <c r="BD46" s="89"/>
      <c r="BF46" s="16"/>
      <c r="BG46" s="143"/>
      <c r="BH46" s="143"/>
      <c r="BI46" s="60"/>
      <c r="BK46" s="51"/>
      <c r="BL46" s="51"/>
      <c r="BT46" s="50"/>
      <c r="BU46" s="273"/>
      <c r="BV46" s="273"/>
      <c r="BW46" s="273"/>
      <c r="BX46" s="273"/>
      <c r="BY46" s="113"/>
      <c r="BZ46" s="309"/>
      <c r="CA46" s="309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274"/>
      <c r="EA46" s="274"/>
      <c r="EB46" s="274"/>
      <c r="EC46" s="121"/>
      <c r="ED46" s="116"/>
      <c r="EE46" s="113"/>
      <c r="EF46" s="113"/>
      <c r="EG46" s="113"/>
      <c r="EH46" s="113"/>
      <c r="EI46" s="113"/>
      <c r="EJ46" s="115"/>
      <c r="EK46" s="259"/>
      <c r="EL46" s="259"/>
      <c r="EM46" s="259"/>
      <c r="EN46" s="259"/>
      <c r="EO46" s="259"/>
      <c r="EP46" s="258"/>
      <c r="EQ46" s="258"/>
      <c r="ER46" s="258"/>
      <c r="ES46" s="258"/>
      <c r="ET46" s="258"/>
      <c r="EU46" s="258"/>
      <c r="EV46" s="115"/>
      <c r="EW46" s="115"/>
      <c r="EX46" s="115"/>
    </row>
    <row r="47" spans="7:154" s="5" customFormat="1" ht="12" customHeight="1">
      <c r="G47" s="16"/>
      <c r="H47" s="16"/>
      <c r="I47" s="16"/>
      <c r="J47" s="16"/>
      <c r="L47" s="14"/>
      <c r="N47" s="55"/>
      <c r="O47"/>
      <c r="P47"/>
      <c r="Q47"/>
      <c r="R47"/>
      <c r="S47"/>
      <c r="T47"/>
      <c r="U47"/>
      <c r="V47"/>
      <c r="W47"/>
      <c r="X47"/>
      <c r="Y47"/>
      <c r="Z47"/>
      <c r="AA47"/>
      <c r="AB47" s="25"/>
      <c r="AD47" s="12"/>
      <c r="AF47" s="12"/>
      <c r="AL47" s="14"/>
      <c r="AS47" s="18"/>
      <c r="AT47" s="18"/>
      <c r="AU47" s="12"/>
      <c r="AV47" s="12"/>
      <c r="AW47" s="315"/>
      <c r="AX47" s="315"/>
      <c r="AY47" s="315"/>
      <c r="AZ47" s="12"/>
      <c r="BA47" s="93"/>
      <c r="BB47" s="74"/>
      <c r="BE47" s="26"/>
      <c r="BF47" s="16"/>
      <c r="BT47" s="50"/>
      <c r="BU47" s="273"/>
      <c r="BV47" s="273"/>
      <c r="BW47" s="273"/>
      <c r="BX47" s="273"/>
      <c r="BY47" s="119"/>
      <c r="BZ47" s="309"/>
      <c r="CA47" s="309"/>
      <c r="CB47" s="116"/>
      <c r="CC47" s="113"/>
      <c r="CD47" s="113"/>
      <c r="CE47" s="116"/>
      <c r="CF47" s="113"/>
      <c r="CG47" s="113"/>
      <c r="CH47" s="122"/>
      <c r="CI47" s="113"/>
      <c r="CJ47" s="113"/>
      <c r="CK47" s="113"/>
      <c r="CL47" s="122"/>
      <c r="CM47" s="113"/>
      <c r="CN47" s="113"/>
      <c r="CO47" s="113"/>
      <c r="CP47" s="116"/>
      <c r="CQ47" s="113"/>
      <c r="CR47" s="113"/>
      <c r="CS47" s="113"/>
      <c r="CT47" s="116"/>
      <c r="CU47" s="113"/>
      <c r="CV47" s="113"/>
      <c r="CW47" s="116"/>
      <c r="CX47" s="113"/>
      <c r="CY47" s="113"/>
      <c r="CZ47" s="113"/>
      <c r="DA47" s="116"/>
      <c r="DB47" s="113"/>
      <c r="DC47" s="113"/>
      <c r="DD47" s="113"/>
      <c r="DE47" s="113"/>
      <c r="DF47" s="122"/>
      <c r="DG47" s="113"/>
      <c r="DH47" s="113"/>
      <c r="DI47" s="113"/>
      <c r="DJ47" s="122"/>
      <c r="DK47" s="113"/>
      <c r="DL47" s="113"/>
      <c r="DM47" s="122"/>
      <c r="DN47" s="113"/>
      <c r="DO47" s="113"/>
      <c r="DP47" s="113"/>
      <c r="DQ47" s="116"/>
      <c r="DR47" s="113"/>
      <c r="DS47" s="113"/>
      <c r="DT47" s="113"/>
      <c r="DU47" s="261"/>
      <c r="DV47" s="261"/>
      <c r="DW47" s="261"/>
      <c r="DX47" s="121"/>
      <c r="DY47" s="113"/>
      <c r="DZ47" s="274"/>
      <c r="EA47" s="274"/>
      <c r="EB47" s="274"/>
      <c r="EC47" s="121"/>
      <c r="ED47" s="123"/>
      <c r="EE47" s="113"/>
      <c r="EF47" s="113"/>
      <c r="EG47" s="113"/>
      <c r="EH47" s="122"/>
      <c r="EI47" s="113"/>
      <c r="EJ47" s="115"/>
      <c r="EK47" s="259"/>
      <c r="EL47" s="259"/>
      <c r="EM47" s="259"/>
      <c r="EN47" s="259"/>
      <c r="EO47" s="259"/>
      <c r="EP47" s="258"/>
      <c r="EQ47" s="258"/>
      <c r="ER47" s="258"/>
      <c r="ES47" s="258"/>
      <c r="ET47" s="258"/>
      <c r="EU47" s="258"/>
      <c r="EV47" s="115"/>
      <c r="EW47" s="115"/>
      <c r="EX47" s="115"/>
    </row>
    <row r="48" spans="2:154" s="5" customFormat="1" ht="12" customHeight="1">
      <c r="B48" s="24"/>
      <c r="C48" s="24"/>
      <c r="D48" s="24"/>
      <c r="E48" s="24"/>
      <c r="F48" s="9"/>
      <c r="G48" s="9"/>
      <c r="H48" s="9"/>
      <c r="I48" s="9"/>
      <c r="J48" s="9"/>
      <c r="L48" s="14"/>
      <c r="W48"/>
      <c r="X48"/>
      <c r="Y48"/>
      <c r="Z48"/>
      <c r="AA48"/>
      <c r="AB48" s="9"/>
      <c r="AE48" s="44"/>
      <c r="AF48" s="44"/>
      <c r="AL48" s="12"/>
      <c r="AR48" s="254"/>
      <c r="AS48" s="254"/>
      <c r="AT48" s="12"/>
      <c r="AU48" s="12"/>
      <c r="AW48" s="315"/>
      <c r="AX48" s="315"/>
      <c r="AY48" s="315"/>
      <c r="BA48" s="27"/>
      <c r="BB48" s="15"/>
      <c r="BC48" s="15"/>
      <c r="BF48" s="16"/>
      <c r="BR48" s="50"/>
      <c r="BS48" s="50"/>
      <c r="BT48" s="50"/>
      <c r="BU48" s="122"/>
      <c r="BV48" s="122"/>
      <c r="BW48" s="124"/>
      <c r="BX48" s="124"/>
      <c r="BY48" s="119"/>
      <c r="BZ48" s="309"/>
      <c r="CA48" s="309"/>
      <c r="CB48" s="116"/>
      <c r="CC48" s="113"/>
      <c r="CD48" s="113"/>
      <c r="CE48" s="116"/>
      <c r="CF48" s="113"/>
      <c r="CG48" s="113"/>
      <c r="CH48" s="122"/>
      <c r="CI48" s="113"/>
      <c r="CJ48" s="113"/>
      <c r="CK48" s="113"/>
      <c r="CL48" s="122"/>
      <c r="CM48" s="113"/>
      <c r="CN48" s="113"/>
      <c r="CO48" s="113"/>
      <c r="CP48" s="116"/>
      <c r="CQ48" s="113"/>
      <c r="CR48" s="113"/>
      <c r="CS48" s="113"/>
      <c r="CT48" s="116"/>
      <c r="CU48" s="113"/>
      <c r="CV48" s="113"/>
      <c r="CW48" s="116"/>
      <c r="CX48" s="113"/>
      <c r="CY48" s="113"/>
      <c r="CZ48" s="113"/>
      <c r="DA48" s="116"/>
      <c r="DB48" s="113"/>
      <c r="DC48" s="113"/>
      <c r="DD48" s="113"/>
      <c r="DE48" s="113"/>
      <c r="DF48" s="122"/>
      <c r="DG48" s="113"/>
      <c r="DH48" s="113"/>
      <c r="DI48" s="113"/>
      <c r="DJ48" s="122"/>
      <c r="DK48" s="113"/>
      <c r="DL48" s="113"/>
      <c r="DM48" s="122"/>
      <c r="DN48" s="113"/>
      <c r="DO48" s="113"/>
      <c r="DP48" s="113"/>
      <c r="DQ48" s="116"/>
      <c r="DR48" s="113"/>
      <c r="DS48" s="113"/>
      <c r="DT48" s="113"/>
      <c r="DU48" s="261"/>
      <c r="DV48" s="261"/>
      <c r="DW48" s="261"/>
      <c r="DX48" s="121"/>
      <c r="DY48" s="113"/>
      <c r="DZ48" s="116"/>
      <c r="EA48" s="113"/>
      <c r="EB48" s="113"/>
      <c r="EC48" s="113"/>
      <c r="ED48" s="123"/>
      <c r="EE48" s="113"/>
      <c r="EF48" s="113"/>
      <c r="EG48" s="113"/>
      <c r="EH48" s="122"/>
      <c r="EI48" s="113"/>
      <c r="EJ48" s="115"/>
      <c r="EK48" s="125"/>
      <c r="EL48" s="115"/>
      <c r="EM48" s="115"/>
      <c r="EN48" s="115"/>
      <c r="EO48" s="115"/>
      <c r="EP48" s="258"/>
      <c r="EQ48" s="258"/>
      <c r="ER48" s="258"/>
      <c r="ES48" s="258"/>
      <c r="ET48" s="258"/>
      <c r="EU48" s="258"/>
      <c r="EV48" s="115"/>
      <c r="EW48" s="115"/>
      <c r="EX48" s="115"/>
    </row>
    <row r="49" spans="1:154" s="5" customFormat="1" ht="12" customHeight="1">
      <c r="A49" s="14"/>
      <c r="B49" s="14"/>
      <c r="C49" s="19"/>
      <c r="D49" s="19"/>
      <c r="E49" s="19"/>
      <c r="F49" s="17"/>
      <c r="G49" s="9"/>
      <c r="H49" s="9"/>
      <c r="I49" s="9"/>
      <c r="L49" s="14"/>
      <c r="AE49" s="44"/>
      <c r="AF49" s="44"/>
      <c r="AJ49" s="48"/>
      <c r="AK49" s="48"/>
      <c r="AM49" s="24"/>
      <c r="AN49" s="24"/>
      <c r="AO49" s="24"/>
      <c r="AP49" s="24"/>
      <c r="AR49" s="254"/>
      <c r="AS49" s="254"/>
      <c r="AT49" s="12"/>
      <c r="BA49" s="27"/>
      <c r="BF49" s="16"/>
      <c r="BR49" s="52"/>
      <c r="BS49" s="52"/>
      <c r="BT49" s="52"/>
      <c r="BU49" s="123"/>
      <c r="BV49" s="123"/>
      <c r="BW49" s="113"/>
      <c r="BX49" s="113"/>
      <c r="BY49" s="113"/>
      <c r="BZ49" s="309"/>
      <c r="CA49" s="309"/>
      <c r="CB49" s="310"/>
      <c r="CC49" s="310"/>
      <c r="CD49" s="310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310"/>
      <c r="DB49" s="310"/>
      <c r="DC49" s="310"/>
      <c r="DD49" s="310"/>
      <c r="DE49" s="113"/>
      <c r="DF49" s="113"/>
      <c r="DG49" s="113"/>
      <c r="DH49" s="113"/>
      <c r="DI49" s="113"/>
      <c r="DJ49" s="113"/>
      <c r="DK49" s="126"/>
      <c r="DL49" s="113"/>
      <c r="DM49" s="113"/>
      <c r="DN49" s="113"/>
      <c r="DO49" s="113"/>
      <c r="DP49" s="113"/>
      <c r="DQ49" s="113"/>
      <c r="DR49" s="113"/>
      <c r="DS49" s="113"/>
      <c r="DT49" s="113"/>
      <c r="DU49" s="116"/>
      <c r="DV49" s="113"/>
      <c r="DW49" s="113"/>
      <c r="DX49" s="113"/>
      <c r="DY49" s="113"/>
      <c r="DZ49" s="116"/>
      <c r="EA49" s="113"/>
      <c r="EB49" s="113"/>
      <c r="EC49" s="113"/>
      <c r="ED49" s="113"/>
      <c r="EE49" s="113"/>
      <c r="EF49" s="113"/>
      <c r="EG49" s="113"/>
      <c r="EH49" s="113"/>
      <c r="EI49" s="113"/>
      <c r="EJ49" s="115"/>
      <c r="EK49" s="125"/>
      <c r="EL49" s="115"/>
      <c r="EM49" s="115"/>
      <c r="EN49" s="115"/>
      <c r="EO49" s="115"/>
      <c r="EP49" s="257"/>
      <c r="EQ49" s="257"/>
      <c r="ER49" s="257"/>
      <c r="ES49" s="258"/>
      <c r="ET49" s="258"/>
      <c r="EU49" s="258"/>
      <c r="EV49" s="115"/>
      <c r="EW49" s="115"/>
      <c r="EX49" s="115"/>
    </row>
    <row r="50" spans="1:154" s="5" customFormat="1" ht="12" customHeight="1">
      <c r="A50" s="14"/>
      <c r="B50" s="49"/>
      <c r="C50" s="49"/>
      <c r="D50" s="49"/>
      <c r="E50" s="49"/>
      <c r="F50" s="29"/>
      <c r="G50" s="30"/>
      <c r="H50" s="30"/>
      <c r="L50" s="14"/>
      <c r="AE50" s="44"/>
      <c r="AF50" s="44"/>
      <c r="AG50" s="44"/>
      <c r="AI50" s="48"/>
      <c r="AJ50" s="48"/>
      <c r="AK50" s="48"/>
      <c r="AM50" s="24"/>
      <c r="AN50" s="24"/>
      <c r="AO50" s="24"/>
      <c r="AP50" s="24"/>
      <c r="AQ50" s="12"/>
      <c r="AR50" s="254"/>
      <c r="AS50" s="254"/>
      <c r="AT50" s="12"/>
      <c r="BA50" s="14"/>
      <c r="BF50" s="14"/>
      <c r="BR50" s="52"/>
      <c r="BS50" s="52"/>
      <c r="BT50" s="52"/>
      <c r="BU50" s="123"/>
      <c r="BV50" s="123"/>
      <c r="BW50" s="113"/>
      <c r="BX50" s="113"/>
      <c r="BY50" s="113"/>
      <c r="BZ50" s="116"/>
      <c r="CA50" s="113"/>
      <c r="CB50" s="310"/>
      <c r="CC50" s="310"/>
      <c r="CD50" s="310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310"/>
      <c r="DB50" s="310"/>
      <c r="DC50" s="310"/>
      <c r="DD50" s="310"/>
      <c r="DE50" s="113"/>
      <c r="DF50" s="309"/>
      <c r="DG50" s="309"/>
      <c r="DH50" s="309"/>
      <c r="DI50" s="120"/>
      <c r="DJ50" s="126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27"/>
      <c r="DZ50" s="127"/>
      <c r="EA50" s="113"/>
      <c r="EB50" s="113"/>
      <c r="EC50" s="120"/>
      <c r="ED50" s="120"/>
      <c r="EE50" s="120"/>
      <c r="EF50" s="113"/>
      <c r="EG50" s="113"/>
      <c r="EH50" s="113"/>
      <c r="EI50" s="113"/>
      <c r="EJ50" s="115"/>
      <c r="EK50" s="125"/>
      <c r="EL50" s="115"/>
      <c r="EM50" s="115"/>
      <c r="EN50" s="115"/>
      <c r="EO50" s="115"/>
      <c r="EP50" s="257"/>
      <c r="EQ50" s="257"/>
      <c r="ER50" s="257"/>
      <c r="ES50" s="257"/>
      <c r="ET50" s="257"/>
      <c r="EU50" s="257"/>
      <c r="EV50" s="128"/>
      <c r="EW50" s="115"/>
      <c r="EX50" s="115"/>
    </row>
    <row r="51" spans="1:154" s="5" customFormat="1" ht="12" customHeight="1">
      <c r="A51" s="8"/>
      <c r="B51" s="49"/>
      <c r="C51" s="49"/>
      <c r="D51" s="49"/>
      <c r="E51" s="49"/>
      <c r="F51" s="14"/>
      <c r="AG51" s="14"/>
      <c r="AK51" s="14"/>
      <c r="AQ51" s="12"/>
      <c r="AR51" s="254"/>
      <c r="AS51" s="254"/>
      <c r="AV51" s="254"/>
      <c r="AW51" s="254"/>
      <c r="AX51" s="254"/>
      <c r="AY51" s="254"/>
      <c r="BA51" s="20"/>
      <c r="BB51" s="26"/>
      <c r="BC51" s="26"/>
      <c r="BD51" s="30"/>
      <c r="BE51" s="30"/>
      <c r="BF51" s="14"/>
      <c r="BR51" s="52"/>
      <c r="BS51" s="52"/>
      <c r="BT51" s="52"/>
      <c r="BU51" s="122"/>
      <c r="BV51" s="122"/>
      <c r="BW51" s="129"/>
      <c r="BX51" s="113"/>
      <c r="BY51" s="113"/>
      <c r="BZ51" s="113"/>
      <c r="CA51" s="113"/>
      <c r="CB51" s="310"/>
      <c r="CC51" s="310"/>
      <c r="CD51" s="310"/>
      <c r="CE51" s="113"/>
      <c r="CF51" s="116"/>
      <c r="CG51" s="113"/>
      <c r="CH51" s="113"/>
      <c r="CI51" s="113"/>
      <c r="CJ51" s="122"/>
      <c r="CK51" s="113"/>
      <c r="CL51" s="113"/>
      <c r="CM51" s="113"/>
      <c r="CN51" s="122"/>
      <c r="CO51" s="113"/>
      <c r="CP51" s="113"/>
      <c r="CQ51" s="113"/>
      <c r="CR51" s="116"/>
      <c r="CS51" s="113"/>
      <c r="CT51" s="113"/>
      <c r="CU51" s="113"/>
      <c r="CV51" s="116"/>
      <c r="CW51" s="113"/>
      <c r="CX51" s="113"/>
      <c r="CY51" s="113"/>
      <c r="CZ51" s="113"/>
      <c r="DA51" s="310"/>
      <c r="DB51" s="310"/>
      <c r="DC51" s="310"/>
      <c r="DD51" s="310"/>
      <c r="DE51" s="113"/>
      <c r="DF51" s="309"/>
      <c r="DG51" s="309"/>
      <c r="DH51" s="309"/>
      <c r="DI51" s="120"/>
      <c r="DJ51" s="113"/>
      <c r="DK51" s="122"/>
      <c r="DL51" s="113"/>
      <c r="DM51" s="113"/>
      <c r="DN51" s="113"/>
      <c r="DO51" s="122"/>
      <c r="DP51" s="113"/>
      <c r="DQ51" s="113"/>
      <c r="DR51" s="113"/>
      <c r="DS51" s="113"/>
      <c r="DT51" s="113"/>
      <c r="DU51" s="113"/>
      <c r="DV51" s="113"/>
      <c r="DW51" s="113"/>
      <c r="DX51" s="310"/>
      <c r="DY51" s="310"/>
      <c r="DZ51" s="310"/>
      <c r="EA51" s="113"/>
      <c r="EB51" s="309"/>
      <c r="EC51" s="309"/>
      <c r="ED51" s="309"/>
      <c r="EE51" s="309"/>
      <c r="EF51" s="122"/>
      <c r="EG51" s="113"/>
      <c r="EH51" s="113"/>
      <c r="EI51" s="113"/>
      <c r="EJ51" s="115"/>
      <c r="EK51" s="128"/>
      <c r="EL51" s="128"/>
      <c r="EM51" s="128"/>
      <c r="EN51" s="128"/>
      <c r="EO51" s="128"/>
      <c r="EP51" s="257"/>
      <c r="EQ51" s="257"/>
      <c r="ER51" s="257"/>
      <c r="ES51" s="257"/>
      <c r="ET51" s="257"/>
      <c r="EU51" s="257"/>
      <c r="EV51" s="115"/>
      <c r="EW51" s="115"/>
      <c r="EX51" s="115"/>
    </row>
    <row r="52" spans="2:154" s="5" customFormat="1" ht="12" customHeight="1">
      <c r="B52" s="20"/>
      <c r="C52" s="17"/>
      <c r="D52" s="17"/>
      <c r="E52" s="17"/>
      <c r="N52" s="8"/>
      <c r="O52" s="8"/>
      <c r="P52" s="7"/>
      <c r="Q52" s="11"/>
      <c r="R52" s="11"/>
      <c r="S52" s="11"/>
      <c r="U52" s="22"/>
      <c r="V52" s="28"/>
      <c r="W52" s="28"/>
      <c r="X52" s="28"/>
      <c r="Z52" s="25"/>
      <c r="AA52" s="9"/>
      <c r="AB52" s="9"/>
      <c r="AG52" s="14"/>
      <c r="AK52" s="14"/>
      <c r="AQ52" s="12"/>
      <c r="AR52" s="254"/>
      <c r="AS52" s="254"/>
      <c r="AV52" s="254"/>
      <c r="AW52" s="254"/>
      <c r="AX52" s="254"/>
      <c r="AY52" s="254"/>
      <c r="BA52" s="14"/>
      <c r="BB52" s="26"/>
      <c r="BC52" s="26"/>
      <c r="BD52" s="30"/>
      <c r="BE52" s="30"/>
      <c r="BK52" s="44"/>
      <c r="BL52" s="44"/>
      <c r="BR52" s="26"/>
      <c r="BS52" s="26"/>
      <c r="BT52" s="26"/>
      <c r="BU52" s="130"/>
      <c r="BV52" s="130"/>
      <c r="BW52" s="130"/>
      <c r="BX52" s="113"/>
      <c r="BY52" s="113"/>
      <c r="BZ52" s="113"/>
      <c r="CA52" s="113"/>
      <c r="CB52" s="310"/>
      <c r="CC52" s="310"/>
      <c r="CD52" s="310"/>
      <c r="CE52" s="113"/>
      <c r="CF52" s="116"/>
      <c r="CG52" s="113"/>
      <c r="CH52" s="113"/>
      <c r="CI52" s="113"/>
      <c r="CJ52" s="122"/>
      <c r="CK52" s="113"/>
      <c r="CL52" s="113"/>
      <c r="CM52" s="113"/>
      <c r="CN52" s="122"/>
      <c r="CO52" s="113"/>
      <c r="CP52" s="113"/>
      <c r="CQ52" s="113"/>
      <c r="CR52" s="116"/>
      <c r="CS52" s="113"/>
      <c r="CT52" s="113"/>
      <c r="CU52" s="113"/>
      <c r="CV52" s="116"/>
      <c r="CW52" s="113"/>
      <c r="CX52" s="113"/>
      <c r="CY52" s="113"/>
      <c r="CZ52" s="113"/>
      <c r="DA52" s="310"/>
      <c r="DB52" s="310"/>
      <c r="DC52" s="310"/>
      <c r="DD52" s="310"/>
      <c r="DE52" s="113"/>
      <c r="DF52" s="116"/>
      <c r="DG52" s="113"/>
      <c r="DH52" s="113"/>
      <c r="DI52" s="113"/>
      <c r="DJ52" s="113"/>
      <c r="DK52" s="122"/>
      <c r="DL52" s="113"/>
      <c r="DM52" s="113"/>
      <c r="DN52" s="113"/>
      <c r="DO52" s="122"/>
      <c r="DP52" s="113"/>
      <c r="DQ52" s="113"/>
      <c r="DR52" s="113"/>
      <c r="DS52" s="122"/>
      <c r="DT52" s="113"/>
      <c r="DU52" s="113"/>
      <c r="DV52" s="113"/>
      <c r="DW52" s="113"/>
      <c r="DX52" s="310"/>
      <c r="DY52" s="310"/>
      <c r="DZ52" s="310"/>
      <c r="EA52" s="113"/>
      <c r="EB52" s="122"/>
      <c r="EC52" s="113"/>
      <c r="ED52" s="113"/>
      <c r="EE52" s="113"/>
      <c r="EF52" s="122"/>
      <c r="EG52" s="113"/>
      <c r="EH52" s="113"/>
      <c r="EI52" s="113"/>
      <c r="EJ52" s="131"/>
      <c r="EK52" s="261"/>
      <c r="EL52" s="261"/>
      <c r="EM52" s="261"/>
      <c r="EN52" s="261"/>
      <c r="EO52" s="261"/>
      <c r="EP52" s="257"/>
      <c r="EQ52" s="257"/>
      <c r="ER52" s="257"/>
      <c r="ES52" s="257"/>
      <c r="ET52" s="257"/>
      <c r="EU52" s="257"/>
      <c r="EV52" s="132"/>
      <c r="EW52" s="115"/>
      <c r="EX52" s="115"/>
    </row>
    <row r="53" spans="2:154" s="5" customFormat="1" ht="12" customHeight="1">
      <c r="B53" s="20"/>
      <c r="N53" s="8"/>
      <c r="O53" s="8"/>
      <c r="P53" s="7"/>
      <c r="Q53" s="47"/>
      <c r="R53" s="47"/>
      <c r="S53" s="47"/>
      <c r="U53" s="10"/>
      <c r="V53" s="10"/>
      <c r="W53" s="10"/>
      <c r="X53" s="10"/>
      <c r="Y53" s="10"/>
      <c r="Z53" s="25"/>
      <c r="AA53" s="17"/>
      <c r="AE53" s="8"/>
      <c r="AM53" s="254"/>
      <c r="AN53" s="254"/>
      <c r="AO53" s="254"/>
      <c r="AP53" s="254"/>
      <c r="AQ53" s="12"/>
      <c r="AR53" s="12"/>
      <c r="AV53" s="272"/>
      <c r="AW53" s="272"/>
      <c r="AX53" s="272"/>
      <c r="AY53" s="272"/>
      <c r="BB53" s="26"/>
      <c r="BC53" s="26"/>
      <c r="BD53" s="26"/>
      <c r="BE53" s="26"/>
      <c r="BF53" s="6"/>
      <c r="BG53" s="6"/>
      <c r="BJ53" s="21"/>
      <c r="BK53" s="21"/>
      <c r="BL53" s="21"/>
      <c r="BM53" s="21"/>
      <c r="BN53" s="21"/>
      <c r="BO53" s="23"/>
      <c r="BR53" s="54"/>
      <c r="BS53" s="54"/>
      <c r="BT53" s="54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6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22"/>
      <c r="DT53" s="115"/>
      <c r="DU53" s="115"/>
      <c r="DV53" s="115"/>
      <c r="DW53" s="115"/>
      <c r="DX53" s="116"/>
      <c r="DY53" s="115"/>
      <c r="DZ53" s="115"/>
      <c r="EA53" s="115"/>
      <c r="EB53" s="122"/>
      <c r="EC53" s="115"/>
      <c r="ED53" s="115"/>
      <c r="EE53" s="115"/>
      <c r="EF53" s="115"/>
      <c r="EG53" s="115"/>
      <c r="EH53" s="115"/>
      <c r="EI53" s="115"/>
      <c r="EJ53" s="131"/>
      <c r="EK53" s="261"/>
      <c r="EL53" s="261"/>
      <c r="EM53" s="261"/>
      <c r="EN53" s="261"/>
      <c r="EO53" s="261"/>
      <c r="EP53" s="115"/>
      <c r="EQ53" s="115"/>
      <c r="ER53" s="115"/>
      <c r="ES53" s="257"/>
      <c r="ET53" s="257"/>
      <c r="EU53" s="257"/>
      <c r="EV53" s="98"/>
      <c r="EW53" s="115"/>
      <c r="EX53" s="115"/>
    </row>
    <row r="54" spans="1:154" s="5" customFormat="1" ht="12" customHeight="1">
      <c r="A54" s="14"/>
      <c r="C54" s="32"/>
      <c r="D54" s="32"/>
      <c r="E54" s="32"/>
      <c r="G54" s="249"/>
      <c r="H54" s="249"/>
      <c r="I54" s="249"/>
      <c r="J54" s="249"/>
      <c r="K54" s="249"/>
      <c r="M54" s="249"/>
      <c r="N54" s="249"/>
      <c r="O54" s="249"/>
      <c r="U54" s="250"/>
      <c r="V54" s="250"/>
      <c r="W54" s="250"/>
      <c r="X54" s="250"/>
      <c r="Y54" s="250"/>
      <c r="Z54" s="7"/>
      <c r="AA54" s="251"/>
      <c r="AB54" s="251"/>
      <c r="AC54" s="251"/>
      <c r="AE54" s="8"/>
      <c r="AM54" s="254"/>
      <c r="AN54" s="254"/>
      <c r="AO54" s="254"/>
      <c r="AP54" s="254"/>
      <c r="AQ54" s="12"/>
      <c r="AV54" s="272"/>
      <c r="AW54" s="272"/>
      <c r="AX54" s="272"/>
      <c r="AY54" s="272"/>
      <c r="BA54" s="256"/>
      <c r="BB54" s="256"/>
      <c r="BC54" s="256"/>
      <c r="BD54" s="256"/>
      <c r="BE54" s="256"/>
      <c r="BH54" s="265"/>
      <c r="BI54" s="265"/>
      <c r="BJ54" s="265"/>
      <c r="BK54" s="265"/>
      <c r="BL54" s="265"/>
      <c r="BM54" s="23"/>
      <c r="BN54" s="16"/>
      <c r="BP54" s="26"/>
      <c r="BQ54" s="26"/>
      <c r="BR54" s="54"/>
      <c r="BS54" s="54"/>
      <c r="BT54" s="54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31"/>
      <c r="EK54" s="261"/>
      <c r="EL54" s="261"/>
      <c r="EM54" s="261"/>
      <c r="EN54" s="261"/>
      <c r="EO54" s="261"/>
      <c r="EP54" s="115"/>
      <c r="EQ54" s="115"/>
      <c r="ER54" s="115"/>
      <c r="ES54" s="115"/>
      <c r="ET54" s="115"/>
      <c r="EU54" s="115"/>
      <c r="EV54" s="115"/>
      <c r="EW54" s="115"/>
      <c r="EX54" s="115"/>
    </row>
    <row r="55" spans="2:149" s="5" customFormat="1" ht="12" customHeight="1">
      <c r="B55" s="32"/>
      <c r="C55" s="32"/>
      <c r="D55" s="32"/>
      <c r="E55" s="32"/>
      <c r="F55" s="33"/>
      <c r="G55" s="249"/>
      <c r="H55" s="249"/>
      <c r="I55" s="249"/>
      <c r="J55" s="249"/>
      <c r="K55" s="249"/>
      <c r="M55" s="249"/>
      <c r="N55" s="249"/>
      <c r="O55" s="249"/>
      <c r="Q55" s="252"/>
      <c r="R55" s="252"/>
      <c r="S55" s="252"/>
      <c r="T55" s="34"/>
      <c r="U55" s="250"/>
      <c r="V55" s="250"/>
      <c r="W55" s="250"/>
      <c r="X55" s="250"/>
      <c r="Y55" s="250"/>
      <c r="Z55" s="12"/>
      <c r="AA55" s="251"/>
      <c r="AB55" s="251"/>
      <c r="AC55" s="251"/>
      <c r="AE55" s="17"/>
      <c r="AF55" s="271"/>
      <c r="AG55" s="271"/>
      <c r="AH55" s="271"/>
      <c r="AU55" s="35"/>
      <c r="AV55" s="272"/>
      <c r="AW55" s="272"/>
      <c r="AX55" s="272"/>
      <c r="AY55" s="272"/>
      <c r="BH55" s="264"/>
      <c r="BI55" s="264"/>
      <c r="BJ55" s="264"/>
      <c r="BK55" s="264"/>
      <c r="BL55" s="264"/>
      <c r="BM55" s="264"/>
      <c r="BN55" s="264"/>
      <c r="BO55" s="264"/>
      <c r="BP55" s="26"/>
      <c r="BQ55" s="26"/>
      <c r="BR55" s="54"/>
      <c r="BS55" s="54"/>
      <c r="BT55" s="54"/>
      <c r="EJ55" s="31"/>
      <c r="EK55" s="36"/>
      <c r="EL55" s="36"/>
      <c r="EM55" s="36"/>
      <c r="EN55" s="36"/>
      <c r="EO55" s="36"/>
      <c r="ES55" s="45"/>
    </row>
    <row r="56" spans="2:149" s="5" customFormat="1" ht="12" customHeight="1">
      <c r="B56" s="248"/>
      <c r="C56" s="248"/>
      <c r="D56" s="248"/>
      <c r="E56" s="248"/>
      <c r="G56" s="249"/>
      <c r="H56" s="249"/>
      <c r="I56" s="249"/>
      <c r="J56" s="249"/>
      <c r="K56" s="249"/>
      <c r="M56" s="249"/>
      <c r="N56" s="249"/>
      <c r="O56" s="249"/>
      <c r="Q56" s="252"/>
      <c r="R56" s="252"/>
      <c r="S56" s="252"/>
      <c r="T56" s="34"/>
      <c r="U56" s="250"/>
      <c r="V56" s="250"/>
      <c r="W56" s="250"/>
      <c r="X56" s="250"/>
      <c r="Y56" s="250"/>
      <c r="AA56" s="14"/>
      <c r="AB56" s="9"/>
      <c r="AC56" s="9"/>
      <c r="AF56" s="271"/>
      <c r="AG56" s="271"/>
      <c r="AH56" s="271"/>
      <c r="AU56" s="35"/>
      <c r="AV56" s="37"/>
      <c r="AW56" s="37"/>
      <c r="AX56" s="37"/>
      <c r="AY56" s="37"/>
      <c r="BH56" s="270"/>
      <c r="BI56" s="270"/>
      <c r="BJ56" s="270"/>
      <c r="BK56" s="270"/>
      <c r="BL56" s="270"/>
      <c r="BM56" s="270"/>
      <c r="BN56" s="270"/>
      <c r="BO56" s="16"/>
      <c r="BP56" s="26"/>
      <c r="BQ56" s="26"/>
      <c r="BR56" s="54"/>
      <c r="BS56" s="54"/>
      <c r="BT56" s="54"/>
      <c r="EJ56" s="31"/>
      <c r="EK56" s="36"/>
      <c r="EL56" s="36"/>
      <c r="EM56" s="36"/>
      <c r="EN56" s="36"/>
      <c r="EO56" s="36"/>
      <c r="EP56" s="30"/>
      <c r="EQ56" s="30"/>
      <c r="ER56" s="30"/>
      <c r="ES56" s="45"/>
    </row>
    <row r="57" spans="2:152" s="5" customFormat="1" ht="12" customHeight="1">
      <c r="B57" s="248"/>
      <c r="C57" s="248"/>
      <c r="D57" s="248"/>
      <c r="E57" s="248"/>
      <c r="G57" s="249"/>
      <c r="H57" s="249"/>
      <c r="I57" s="249"/>
      <c r="J57" s="249"/>
      <c r="K57" s="249"/>
      <c r="M57" s="30"/>
      <c r="N57" s="30"/>
      <c r="O57" s="30"/>
      <c r="Q57" s="252"/>
      <c r="R57" s="252"/>
      <c r="S57" s="252"/>
      <c r="T57" s="34"/>
      <c r="U57" s="250"/>
      <c r="V57" s="250"/>
      <c r="W57" s="250"/>
      <c r="X57" s="250"/>
      <c r="Y57" s="250"/>
      <c r="AA57" s="14"/>
      <c r="AF57" s="271"/>
      <c r="AG57" s="271"/>
      <c r="AH57" s="271"/>
      <c r="AP57" s="263"/>
      <c r="AQ57" s="263"/>
      <c r="AR57" s="263"/>
      <c r="AU57" s="35"/>
      <c r="BH57" s="14"/>
      <c r="BR57" s="53"/>
      <c r="BS57" s="53"/>
      <c r="BT57" s="53"/>
      <c r="BZ57" s="17"/>
      <c r="EJ57" s="31"/>
      <c r="EK57" s="260"/>
      <c r="EL57" s="260"/>
      <c r="EM57" s="260"/>
      <c r="EN57" s="260"/>
      <c r="EO57" s="260"/>
      <c r="EP57" s="36"/>
      <c r="EQ57" s="36"/>
      <c r="ER57" s="36"/>
      <c r="ES57" s="45"/>
      <c r="ET57" s="30"/>
      <c r="EU57" s="30"/>
      <c r="EV57" s="30"/>
    </row>
    <row r="58" spans="2:152" ht="12" customHeight="1">
      <c r="B58" s="248"/>
      <c r="C58" s="248"/>
      <c r="D58" s="248"/>
      <c r="E58" s="248"/>
      <c r="F58" s="5"/>
      <c r="G58" s="249"/>
      <c r="H58" s="249"/>
      <c r="I58" s="249"/>
      <c r="J58" s="249"/>
      <c r="K58" s="249"/>
      <c r="L58" s="5"/>
      <c r="M58" s="30"/>
      <c r="N58" s="30"/>
      <c r="O58" s="30"/>
      <c r="P58" s="5"/>
      <c r="Q58" s="252"/>
      <c r="R58" s="252"/>
      <c r="S58" s="252"/>
      <c r="T58" s="34"/>
      <c r="U58" s="250"/>
      <c r="V58" s="250"/>
      <c r="W58" s="250"/>
      <c r="X58" s="250"/>
      <c r="Y58" s="250"/>
      <c r="AA58" s="14"/>
      <c r="AB58" s="5"/>
      <c r="AC58" s="5"/>
      <c r="AP58" s="263"/>
      <c r="AQ58" s="263"/>
      <c r="AR58" s="263"/>
      <c r="AU58" s="35"/>
      <c r="BH58" s="14"/>
      <c r="BI58" s="21"/>
      <c r="BJ58" s="21"/>
      <c r="BK58" s="21"/>
      <c r="BL58" s="21"/>
      <c r="BM58" s="17"/>
      <c r="BN58" s="17"/>
      <c r="BO58" s="5"/>
      <c r="BP58" s="6"/>
      <c r="BR58" s="53"/>
      <c r="BS58" s="53"/>
      <c r="BT58" s="53"/>
      <c r="BZ58" s="17"/>
      <c r="CA58" s="5"/>
      <c r="CB58" s="5"/>
      <c r="CC58" s="5"/>
      <c r="CE58" s="5"/>
      <c r="EK58" s="260"/>
      <c r="EL58" s="260"/>
      <c r="EM58" s="260"/>
      <c r="EN58" s="260"/>
      <c r="EO58" s="260"/>
      <c r="ES58" s="45"/>
      <c r="ET58" s="36"/>
      <c r="EU58" s="36"/>
      <c r="EV58" s="36"/>
    </row>
    <row r="59" spans="2:152" s="5" customFormat="1" ht="12" customHeight="1">
      <c r="B59" s="248"/>
      <c r="C59" s="248"/>
      <c r="D59" s="248"/>
      <c r="E59" s="248"/>
      <c r="M59" s="30"/>
      <c r="O59" s="34"/>
      <c r="P59" s="34"/>
      <c r="Q59" s="252"/>
      <c r="R59" s="252"/>
      <c r="S59" s="252"/>
      <c r="AP59" s="263"/>
      <c r="AQ59" s="263"/>
      <c r="AR59" s="263"/>
      <c r="BI59" s="17"/>
      <c r="BJ59" s="17"/>
      <c r="BK59" s="17"/>
      <c r="BL59" s="17"/>
      <c r="BM59" s="17"/>
      <c r="BN59" s="17"/>
      <c r="BP59" s="20"/>
      <c r="BR59" s="53"/>
      <c r="BS59" s="53"/>
      <c r="BT59" s="53"/>
      <c r="BZ59" s="17"/>
      <c r="EK59" s="260"/>
      <c r="EL59" s="260"/>
      <c r="EM59" s="260"/>
      <c r="EN59" s="260"/>
      <c r="EO59" s="260"/>
      <c r="ES59" s="45"/>
      <c r="ET59" s="31"/>
      <c r="EU59" s="31"/>
      <c r="EV59" s="31"/>
    </row>
    <row r="60" spans="14:149" s="5" customFormat="1" ht="12" customHeight="1">
      <c r="N60" s="34"/>
      <c r="O60" s="34"/>
      <c r="P60" s="34"/>
      <c r="Q60" s="252"/>
      <c r="R60" s="252"/>
      <c r="S60" s="252"/>
      <c r="AP60" s="263"/>
      <c r="AQ60" s="263"/>
      <c r="AR60" s="263"/>
      <c r="BJ60" s="38"/>
      <c r="BK60" s="38"/>
      <c r="BL60" s="38"/>
      <c r="BM60" s="38"/>
      <c r="BN60" s="38"/>
      <c r="BR60" s="53"/>
      <c r="BS60" s="53"/>
      <c r="BT60" s="53"/>
      <c r="BZ60" s="17"/>
      <c r="EK60" s="39"/>
      <c r="EL60" s="39"/>
      <c r="EM60" s="39"/>
      <c r="EN60" s="39"/>
      <c r="EO60" s="39"/>
      <c r="ES60" s="45"/>
    </row>
    <row r="61" spans="14:149" s="5" customFormat="1" ht="12" customHeight="1">
      <c r="N61" s="34"/>
      <c r="O61" s="34"/>
      <c r="P61" s="34"/>
      <c r="Q61" s="34"/>
      <c r="R61" s="34"/>
      <c r="U61" s="40"/>
      <c r="V61" s="40"/>
      <c r="W61" s="40"/>
      <c r="X61" s="40"/>
      <c r="Y61" s="40"/>
      <c r="AP61" s="263"/>
      <c r="AQ61" s="263"/>
      <c r="AR61" s="263"/>
      <c r="BA61" s="299"/>
      <c r="BB61" s="299"/>
      <c r="BC61" s="299"/>
      <c r="BD61" s="41"/>
      <c r="BE61" s="41"/>
      <c r="BI61" s="299"/>
      <c r="BJ61" s="299"/>
      <c r="BK61" s="299"/>
      <c r="BL61" s="299"/>
      <c r="BM61" s="299"/>
      <c r="BN61" s="299"/>
      <c r="BO61" s="6"/>
      <c r="BR61" s="53"/>
      <c r="BS61" s="53"/>
      <c r="BT61" s="53"/>
      <c r="BZ61" s="17"/>
      <c r="CE61" s="7"/>
      <c r="ES61" s="45"/>
    </row>
    <row r="62" spans="27:149" s="5" customFormat="1" ht="12" customHeight="1">
      <c r="AA62" s="7"/>
      <c r="BA62" s="299"/>
      <c r="BB62" s="299"/>
      <c r="BC62" s="299"/>
      <c r="BD62" s="41"/>
      <c r="BE62" s="41"/>
      <c r="BI62" s="299"/>
      <c r="BJ62" s="299"/>
      <c r="BK62" s="299"/>
      <c r="BL62" s="299"/>
      <c r="BM62" s="299"/>
      <c r="BN62" s="299"/>
      <c r="BO62" s="6"/>
      <c r="BQ62" s="6"/>
      <c r="BR62" s="298"/>
      <c r="BS62" s="298"/>
      <c r="BT62" s="298"/>
      <c r="BZ62" s="17"/>
      <c r="EK62" s="299"/>
      <c r="EL62" s="299"/>
      <c r="EM62" s="299"/>
      <c r="EN62" s="299"/>
      <c r="ES62" s="45"/>
    </row>
    <row r="63" spans="53:149" s="5" customFormat="1" ht="12" customHeight="1">
      <c r="BA63" s="299"/>
      <c r="BB63" s="299"/>
      <c r="BC63" s="299"/>
      <c r="BD63" s="41"/>
      <c r="BE63" s="41"/>
      <c r="BI63" s="299"/>
      <c r="BJ63" s="299"/>
      <c r="BK63" s="299"/>
      <c r="BL63" s="299"/>
      <c r="BM63" s="299"/>
      <c r="BN63" s="299"/>
      <c r="BO63" s="6"/>
      <c r="BP63" s="6"/>
      <c r="BR63" s="298"/>
      <c r="BS63" s="298"/>
      <c r="BT63" s="298"/>
      <c r="BZ63" s="297"/>
      <c r="CA63" s="297"/>
      <c r="CB63" s="297"/>
      <c r="CC63" s="297"/>
      <c r="CD63" s="297"/>
      <c r="EK63" s="299"/>
      <c r="EL63" s="299"/>
      <c r="EM63" s="299"/>
      <c r="EN63" s="299"/>
      <c r="ES63" s="45"/>
    </row>
    <row r="64" spans="17:149" s="5" customFormat="1" ht="12" customHeight="1">
      <c r="Q64" s="42"/>
      <c r="R64" s="42"/>
      <c r="S64" s="42"/>
      <c r="BA64" s="41"/>
      <c r="BB64" s="41"/>
      <c r="BC64" s="41"/>
      <c r="BD64" s="41"/>
      <c r="BE64" s="41"/>
      <c r="BF64" s="25"/>
      <c r="BG64" s="25"/>
      <c r="BI64" s="299"/>
      <c r="BJ64" s="299"/>
      <c r="BK64" s="299"/>
      <c r="BL64" s="299"/>
      <c r="BM64" s="299"/>
      <c r="BN64" s="299"/>
      <c r="BO64" s="21"/>
      <c r="BP64" s="21"/>
      <c r="BQ64" s="21"/>
      <c r="BR64" s="298"/>
      <c r="BS64" s="298"/>
      <c r="BT64" s="298"/>
      <c r="BZ64" s="297"/>
      <c r="CA64" s="297"/>
      <c r="CB64" s="297"/>
      <c r="CC64" s="297"/>
      <c r="CD64" s="297"/>
      <c r="EK64" s="299"/>
      <c r="EL64" s="299"/>
      <c r="EM64" s="299"/>
      <c r="EN64" s="299"/>
      <c r="ES64" s="45"/>
    </row>
    <row r="65" spans="53:149" s="5" customFormat="1" ht="12" customHeight="1">
      <c r="BA65" s="41"/>
      <c r="BB65" s="41"/>
      <c r="BC65" s="41"/>
      <c r="BD65" s="41"/>
      <c r="BE65" s="41"/>
      <c r="BF65" s="25"/>
      <c r="BG65" s="25"/>
      <c r="BI65" s="299"/>
      <c r="BJ65" s="299"/>
      <c r="BK65" s="299"/>
      <c r="BL65" s="299"/>
      <c r="BM65" s="299"/>
      <c r="BN65" s="299"/>
      <c r="BO65" s="21"/>
      <c r="BQ65" s="26"/>
      <c r="ES65" s="45"/>
    </row>
    <row r="66" spans="67:149" s="5" customFormat="1" ht="12" customHeight="1">
      <c r="BO66" s="14"/>
      <c r="BP66" s="26"/>
      <c r="BQ66" s="26"/>
      <c r="BR66" s="26"/>
      <c r="BS66" s="26"/>
      <c r="BT66" s="14"/>
      <c r="ES66" s="45"/>
    </row>
    <row r="67" spans="6:149" s="5" customFormat="1" ht="12" customHeight="1">
      <c r="F67" s="30"/>
      <c r="G67" s="30"/>
      <c r="H67" s="30"/>
      <c r="I67" s="13"/>
      <c r="ES67" s="45"/>
    </row>
    <row r="68" spans="6:9" s="5" customFormat="1" ht="12" customHeight="1">
      <c r="F68" s="30"/>
      <c r="G68" s="30"/>
      <c r="H68" s="30"/>
      <c r="I68" s="13"/>
    </row>
    <row r="69" spans="6:9" s="5" customFormat="1" ht="12" customHeight="1">
      <c r="F69" s="30"/>
      <c r="G69" s="30"/>
      <c r="H69" s="30"/>
      <c r="I69" s="13"/>
    </row>
    <row r="70" spans="6:17" s="5" customFormat="1" ht="12" customHeight="1">
      <c r="F70" s="30"/>
      <c r="G70" s="30"/>
      <c r="H70" s="30"/>
      <c r="Q70" s="43"/>
    </row>
    <row r="71" s="5" customFormat="1" ht="12" customHeight="1">
      <c r="Q71" s="43"/>
    </row>
    <row r="72" s="5" customFormat="1" ht="12" customHeight="1">
      <c r="Q72" s="43"/>
    </row>
    <row r="73" s="5" customFormat="1" ht="12" customHeight="1"/>
    <row r="74" s="5" customFormat="1" ht="12" customHeight="1"/>
    <row r="75" s="5" customFormat="1" ht="12" customHeight="1"/>
    <row r="76" s="5" customFormat="1" ht="12" customHeight="1"/>
    <row r="77" s="5" customFormat="1" ht="12" customHeight="1"/>
    <row r="78" s="5" customFormat="1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mergeCells count="92">
    <mergeCell ref="BS42:BU42"/>
    <mergeCell ref="AW47:AY48"/>
    <mergeCell ref="BC40:BD40"/>
    <mergeCell ref="BC42:BD42"/>
    <mergeCell ref="BJ41:BK41"/>
    <mergeCell ref="BJ42:BK42"/>
    <mergeCell ref="BJ43:BK43"/>
    <mergeCell ref="BG43:BI43"/>
    <mergeCell ref="BG41:BI41"/>
    <mergeCell ref="BS41:BT41"/>
    <mergeCell ref="EP3:ER3"/>
    <mergeCell ref="EJ3:EO3"/>
    <mergeCell ref="ES53:EU53"/>
    <mergeCell ref="DZ46:EB47"/>
    <mergeCell ref="EB51:EE51"/>
    <mergeCell ref="DX51:DZ52"/>
    <mergeCell ref="ES52:EU52"/>
    <mergeCell ref="ES3:EV3"/>
    <mergeCell ref="ES41:EU45"/>
    <mergeCell ref="ES46:EU49"/>
    <mergeCell ref="ES50:EU51"/>
    <mergeCell ref="BZ3:EI3"/>
    <mergeCell ref="BZ46:CA47"/>
    <mergeCell ref="BZ48:CA49"/>
    <mergeCell ref="CB51:CD52"/>
    <mergeCell ref="CB49:CD50"/>
    <mergeCell ref="DA49:DD50"/>
    <mergeCell ref="DA51:DD52"/>
    <mergeCell ref="DF50:DH51"/>
    <mergeCell ref="DU47:DW48"/>
    <mergeCell ref="AJ42:AL42"/>
    <mergeCell ref="B56:E59"/>
    <mergeCell ref="G54:K58"/>
    <mergeCell ref="M54:O56"/>
    <mergeCell ref="U54:Y58"/>
    <mergeCell ref="AA54:AC55"/>
    <mergeCell ref="Q55:S60"/>
    <mergeCell ref="A41:E42"/>
    <mergeCell ref="AJ43:AK43"/>
    <mergeCell ref="AG42:AI42"/>
    <mergeCell ref="AR48:AS52"/>
    <mergeCell ref="AM53:AP54"/>
    <mergeCell ref="AP57:AR61"/>
    <mergeCell ref="BH55:BO55"/>
    <mergeCell ref="BH54:BL54"/>
    <mergeCell ref="BA61:BC63"/>
    <mergeCell ref="EP52:ER52"/>
    <mergeCell ref="EK41:EO45"/>
    <mergeCell ref="EK46:EO47"/>
    <mergeCell ref="EK57:EO59"/>
    <mergeCell ref="EK52:EO54"/>
    <mergeCell ref="EP40:ER41"/>
    <mergeCell ref="EP45:ER48"/>
    <mergeCell ref="EP49:ER50"/>
    <mergeCell ref="EP51:ER51"/>
    <mergeCell ref="AG43:AI43"/>
    <mergeCell ref="BQ3:BU3"/>
    <mergeCell ref="EK62:EN64"/>
    <mergeCell ref="BH56:BN56"/>
    <mergeCell ref="AF55:AH57"/>
    <mergeCell ref="AV53:AY55"/>
    <mergeCell ref="BU46:BX47"/>
    <mergeCell ref="AV51:AY52"/>
    <mergeCell ref="BA46:BB46"/>
    <mergeCell ref="BA54:BE54"/>
    <mergeCell ref="BZ63:CD64"/>
    <mergeCell ref="BR62:BT64"/>
    <mergeCell ref="BI61:BN65"/>
    <mergeCell ref="AG1:BU1"/>
    <mergeCell ref="AG39:AK39"/>
    <mergeCell ref="AG40:AI40"/>
    <mergeCell ref="BJ40:BK40"/>
    <mergeCell ref="BG42:BI42"/>
    <mergeCell ref="BC43:BD43"/>
    <mergeCell ref="BA41:BB41"/>
    <mergeCell ref="B1:AF1"/>
    <mergeCell ref="AG3:AM3"/>
    <mergeCell ref="AO3:AZ3"/>
    <mergeCell ref="BG3:BP3"/>
    <mergeCell ref="N3:AF3"/>
    <mergeCell ref="AG2:BU2"/>
    <mergeCell ref="BA3:BB3"/>
    <mergeCell ref="N40:AF40"/>
    <mergeCell ref="B3:M3"/>
    <mergeCell ref="AJ41:AL41"/>
    <mergeCell ref="BL40:BN40"/>
    <mergeCell ref="A40:C40"/>
    <mergeCell ref="BG40:BH40"/>
    <mergeCell ref="BA40:BB40"/>
    <mergeCell ref="BC3:BF3"/>
    <mergeCell ref="AG41:AI41"/>
    <mergeCell ref="AJ40:AL40"/>
  </mergeCells>
  <printOptions/>
  <pageMargins left="0.5905511811023623" right="0.5905511811023623" top="0.5905511811023623" bottom="0.5905511811023623" header="0.5118110236220472" footer="0.5118110236220472"/>
  <pageSetup fitToWidth="8" fitToHeight="1" horizontalDpi="600" verticalDpi="600" orientation="landscape" paperSize="9" r:id="rId1"/>
  <headerFooter alignWithMargins="0">
    <oddFooter>&amp;R&amp;8&amp;P</oddFooter>
  </headerFooter>
  <colBreaks count="5" manualBreakCount="5">
    <brk id="20" max="65535" man="1"/>
    <brk id="45" max="65535" man="1"/>
    <brk id="67" max="65535" man="1"/>
    <brk id="87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B6" sqref="B6"/>
    </sheetView>
  </sheetViews>
  <sheetFormatPr defaultColWidth="9.140625" defaultRowHeight="12.75"/>
  <cols>
    <col min="1" max="1" width="21.28125" style="0" customWidth="1"/>
    <col min="2" max="2" width="6.28125" style="0" bestFit="1" customWidth="1"/>
    <col min="3" max="3" width="6.57421875" style="0" bestFit="1" customWidth="1"/>
    <col min="4" max="4" width="6.28125" style="0" bestFit="1" customWidth="1"/>
    <col min="5" max="5" width="7.7109375" style="0" bestFit="1" customWidth="1"/>
    <col min="6" max="6" width="6.7109375" style="0" bestFit="1" customWidth="1"/>
    <col min="7" max="7" width="6.28125" style="0" bestFit="1" customWidth="1"/>
    <col min="8" max="8" width="6.7109375" style="0" bestFit="1" customWidth="1"/>
    <col min="9" max="9" width="8.00390625" style="0" customWidth="1"/>
    <col min="10" max="10" width="7.140625" style="0" bestFit="1" customWidth="1"/>
  </cols>
  <sheetData>
    <row r="1" spans="1:12" ht="12.75">
      <c r="A1" s="300" t="s">
        <v>184</v>
      </c>
      <c r="B1" s="300"/>
      <c r="C1" s="300"/>
      <c r="D1" s="300"/>
      <c r="E1" s="300"/>
      <c r="F1" s="300"/>
      <c r="G1" s="300"/>
      <c r="H1" s="300"/>
      <c r="I1" s="300"/>
      <c r="J1" s="300"/>
      <c r="K1" s="243"/>
      <c r="L1" s="243"/>
    </row>
    <row r="2" spans="1:11" ht="12.75">
      <c r="A2" s="243" t="s">
        <v>195</v>
      </c>
      <c r="B2" s="243"/>
      <c r="C2" s="243"/>
      <c r="D2" s="243"/>
      <c r="E2" s="243"/>
      <c r="F2" s="243"/>
      <c r="G2" s="243"/>
      <c r="H2" s="243"/>
      <c r="I2" s="243"/>
      <c r="K2" s="242"/>
    </row>
    <row r="3" spans="1:10" ht="12.75">
      <c r="A3" s="320" t="s">
        <v>196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12.75">
      <c r="A4" s="153" t="s">
        <v>150</v>
      </c>
      <c r="B4" s="154" t="s">
        <v>186</v>
      </c>
      <c r="C4" s="154" t="s">
        <v>187</v>
      </c>
      <c r="D4" s="154" t="s">
        <v>188</v>
      </c>
      <c r="E4" s="154" t="s">
        <v>189</v>
      </c>
      <c r="F4" s="154" t="s">
        <v>190</v>
      </c>
      <c r="G4" s="154" t="s">
        <v>191</v>
      </c>
      <c r="H4" s="154" t="s">
        <v>192</v>
      </c>
      <c r="I4" s="154" t="s">
        <v>193</v>
      </c>
      <c r="J4" s="154" t="s">
        <v>194</v>
      </c>
    </row>
    <row r="5" spans="1:10" ht="12.75">
      <c r="A5" s="244" t="s">
        <v>6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2.75">
      <c r="A6" s="65" t="s">
        <v>8</v>
      </c>
      <c r="B6" s="241">
        <f>2/47</f>
        <v>0.0425531914893617</v>
      </c>
      <c r="C6" s="241">
        <f>3/33</f>
        <v>0.09090909090909091</v>
      </c>
      <c r="D6" s="241">
        <f>2/37</f>
        <v>0.05405405405405406</v>
      </c>
      <c r="E6" s="245" t="s">
        <v>21</v>
      </c>
      <c r="F6" s="245" t="s">
        <v>21</v>
      </c>
      <c r="G6" s="241">
        <f>2/33</f>
        <v>0.06060606060606061</v>
      </c>
      <c r="H6" s="241">
        <f>14/36</f>
        <v>0.3888888888888889</v>
      </c>
      <c r="I6" s="241">
        <f>13/26</f>
        <v>0.5</v>
      </c>
      <c r="J6" s="241">
        <f>14/45</f>
        <v>0.3111111111111111</v>
      </c>
    </row>
    <row r="7" spans="1:10" ht="12.75">
      <c r="A7" s="244" t="s">
        <v>12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2.75">
      <c r="A8" s="65" t="s">
        <v>13</v>
      </c>
      <c r="B8" s="241">
        <f>2/31</f>
        <v>0.06451612903225806</v>
      </c>
      <c r="C8" s="241">
        <f>2/33</f>
        <v>0.06060606060606061</v>
      </c>
      <c r="D8" s="241">
        <f>21/80</f>
        <v>0.2625</v>
      </c>
      <c r="E8" s="245" t="s">
        <v>21</v>
      </c>
      <c r="F8" s="245" t="s">
        <v>21</v>
      </c>
      <c r="G8" s="241">
        <f>2/36</f>
        <v>0.05555555555555555</v>
      </c>
      <c r="H8" s="241">
        <f>2/36</f>
        <v>0.05555555555555555</v>
      </c>
      <c r="I8" s="241">
        <f>18/43</f>
        <v>0.4186046511627907</v>
      </c>
      <c r="J8" s="241">
        <f>15/51</f>
        <v>0.29411764705882354</v>
      </c>
    </row>
    <row r="9" spans="1:10" ht="12.75">
      <c r="A9" s="65" t="s">
        <v>42</v>
      </c>
      <c r="B9" s="241">
        <f>8/48</f>
        <v>0.16666666666666666</v>
      </c>
      <c r="C9" s="241" t="s">
        <v>48</v>
      </c>
      <c r="D9" s="241">
        <f>45/188</f>
        <v>0.2393617021276596</v>
      </c>
      <c r="E9" s="245" t="s">
        <v>21</v>
      </c>
      <c r="F9" s="241">
        <f>2/36</f>
        <v>0.05555555555555555</v>
      </c>
      <c r="G9" s="241" t="s">
        <v>48</v>
      </c>
      <c r="H9" s="241">
        <f>6/36</f>
        <v>0.16666666666666666</v>
      </c>
      <c r="I9" s="241">
        <f>16/35</f>
        <v>0.45714285714285713</v>
      </c>
      <c r="J9" s="241">
        <f>8/48</f>
        <v>0.16666666666666666</v>
      </c>
    </row>
    <row r="10" spans="1:10" ht="12.75">
      <c r="A10" s="244" t="s">
        <v>15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64" t="s">
        <v>43</v>
      </c>
      <c r="B11" s="240">
        <f>2/36</f>
        <v>0.05555555555555555</v>
      </c>
      <c r="C11" s="240">
        <f>1/26</f>
        <v>0.038461538461538464</v>
      </c>
      <c r="D11" s="240">
        <f>10/47</f>
        <v>0.2127659574468085</v>
      </c>
      <c r="E11" s="246" t="s">
        <v>21</v>
      </c>
      <c r="F11" s="246" t="s">
        <v>21</v>
      </c>
      <c r="G11" s="246" t="s">
        <v>21</v>
      </c>
      <c r="H11" s="241">
        <f>6/36</f>
        <v>0.16666666666666666</v>
      </c>
      <c r="I11" s="240">
        <f>18/37</f>
        <v>0.4864864864864865</v>
      </c>
      <c r="J11" s="240">
        <f>13/45</f>
        <v>0.28888888888888886</v>
      </c>
    </row>
    <row r="12" spans="1:10" ht="12.75">
      <c r="A12" s="319">
        <v>2003</v>
      </c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ht="12.75">
      <c r="A13" s="153" t="s">
        <v>150</v>
      </c>
      <c r="B13" s="154" t="s">
        <v>186</v>
      </c>
      <c r="C13" s="154" t="s">
        <v>187</v>
      </c>
      <c r="D13" s="154" t="s">
        <v>188</v>
      </c>
      <c r="E13" s="154" t="s">
        <v>189</v>
      </c>
      <c r="F13" s="154" t="s">
        <v>190</v>
      </c>
      <c r="G13" s="154" t="s">
        <v>191</v>
      </c>
      <c r="H13" s="154" t="s">
        <v>192</v>
      </c>
      <c r="I13" s="154" t="s">
        <v>193</v>
      </c>
      <c r="J13" s="154" t="s">
        <v>194</v>
      </c>
    </row>
    <row r="14" ht="12.75">
      <c r="A14" s="244" t="s">
        <v>1</v>
      </c>
    </row>
    <row r="15" spans="1:10" ht="12.75">
      <c r="A15" s="65" t="s">
        <v>35</v>
      </c>
      <c r="B15" s="246" t="s">
        <v>21</v>
      </c>
      <c r="C15" s="240" t="s">
        <v>48</v>
      </c>
      <c r="D15" s="240">
        <f>1/21</f>
        <v>0.047619047619047616</v>
      </c>
      <c r="E15" s="246" t="s">
        <v>21</v>
      </c>
      <c r="F15" s="240" t="s">
        <v>48</v>
      </c>
      <c r="G15" s="240" t="s">
        <v>48</v>
      </c>
      <c r="H15" s="240">
        <f>3/27</f>
        <v>0.1111111111111111</v>
      </c>
      <c r="I15" s="240">
        <f>13/21</f>
        <v>0.6190476190476191</v>
      </c>
      <c r="J15" s="246" t="s">
        <v>21</v>
      </c>
    </row>
    <row r="16" ht="12.75">
      <c r="A16" s="244" t="s">
        <v>6</v>
      </c>
    </row>
    <row r="17" spans="1:10" ht="12.75">
      <c r="A17" s="65" t="s">
        <v>8</v>
      </c>
      <c r="B17" s="240">
        <f>1/18</f>
        <v>0.05555555555555555</v>
      </c>
      <c r="C17" s="240">
        <f>1/9</f>
        <v>0.1111111111111111</v>
      </c>
      <c r="D17" s="246" t="s">
        <v>21</v>
      </c>
      <c r="E17" s="246" t="s">
        <v>21</v>
      </c>
      <c r="F17" s="246" t="s">
        <v>21</v>
      </c>
      <c r="G17" s="246" t="s">
        <v>21</v>
      </c>
      <c r="H17" s="240">
        <f>1/9</f>
        <v>0.1111111111111111</v>
      </c>
      <c r="I17" s="240">
        <f>7/18</f>
        <v>0.3888888888888889</v>
      </c>
      <c r="J17" s="246" t="s">
        <v>21</v>
      </c>
    </row>
    <row r="18" ht="12.75">
      <c r="A18" s="244" t="s">
        <v>12</v>
      </c>
    </row>
    <row r="19" spans="1:10" ht="12.75">
      <c r="A19" s="65" t="s">
        <v>13</v>
      </c>
      <c r="B19" s="246" t="s">
        <v>21</v>
      </c>
      <c r="C19" s="246" t="s">
        <v>21</v>
      </c>
      <c r="D19" s="246" t="s">
        <v>21</v>
      </c>
      <c r="E19" s="246" t="s">
        <v>21</v>
      </c>
      <c r="F19" s="240" t="s">
        <v>48</v>
      </c>
      <c r="G19" s="240">
        <f>1/9</f>
        <v>0.1111111111111111</v>
      </c>
      <c r="H19" s="240">
        <f>1/9</f>
        <v>0.1111111111111111</v>
      </c>
      <c r="I19" s="240">
        <f>8/18</f>
        <v>0.4444444444444444</v>
      </c>
      <c r="J19" s="246" t="s">
        <v>21</v>
      </c>
    </row>
    <row r="20" spans="1:10" ht="12.75">
      <c r="A20" s="65" t="s">
        <v>41</v>
      </c>
      <c r="B20" s="240">
        <f>1/21</f>
        <v>0.047619047619047616</v>
      </c>
      <c r="C20" s="246" t="s">
        <v>21</v>
      </c>
      <c r="D20" s="246" t="s">
        <v>21</v>
      </c>
      <c r="E20" s="246" t="s">
        <v>21</v>
      </c>
      <c r="F20" s="240" t="s">
        <v>48</v>
      </c>
      <c r="G20" s="240">
        <f>1/21</f>
        <v>0.047619047619047616</v>
      </c>
      <c r="H20" s="240">
        <f>7/27</f>
        <v>0.25925925925925924</v>
      </c>
      <c r="I20" s="240">
        <f>12/21</f>
        <v>0.5714285714285714</v>
      </c>
      <c r="J20" s="246" t="s">
        <v>21</v>
      </c>
    </row>
    <row r="21" spans="1:10" ht="12.75">
      <c r="A21" s="65" t="s">
        <v>14</v>
      </c>
      <c r="B21" s="240">
        <f>2/21</f>
        <v>0.09523809523809523</v>
      </c>
      <c r="C21" s="246" t="s">
        <v>21</v>
      </c>
      <c r="D21" s="246" t="s">
        <v>21</v>
      </c>
      <c r="E21" s="246" t="s">
        <v>21</v>
      </c>
      <c r="F21" s="246" t="s">
        <v>21</v>
      </c>
      <c r="G21" s="240">
        <f>2/21</f>
        <v>0.09523809523809523</v>
      </c>
      <c r="H21" s="240">
        <f>2/27</f>
        <v>0.07407407407407407</v>
      </c>
      <c r="I21" s="240">
        <f>12/21</f>
        <v>0.5714285714285714</v>
      </c>
      <c r="J21" s="246" t="s">
        <v>21</v>
      </c>
    </row>
    <row r="22" spans="1:10" ht="12.75">
      <c r="A22" s="65" t="s">
        <v>42</v>
      </c>
      <c r="B22" s="240">
        <f>1/18</f>
        <v>0.05555555555555555</v>
      </c>
      <c r="C22" s="246" t="s">
        <v>21</v>
      </c>
      <c r="D22" s="246" t="s">
        <v>21</v>
      </c>
      <c r="E22" s="246" t="s">
        <v>21</v>
      </c>
      <c r="F22" s="246" t="s">
        <v>21</v>
      </c>
      <c r="G22" s="240" t="s">
        <v>48</v>
      </c>
      <c r="H22" s="246" t="s">
        <v>21</v>
      </c>
      <c r="I22" s="240">
        <f>3/18</f>
        <v>0.16666666666666666</v>
      </c>
      <c r="J22" s="246" t="s">
        <v>21</v>
      </c>
    </row>
    <row r="23" ht="12.75">
      <c r="A23" s="244" t="s">
        <v>15</v>
      </c>
    </row>
    <row r="24" spans="1:10" ht="12.75">
      <c r="A24" s="65" t="s">
        <v>43</v>
      </c>
      <c r="B24" s="240">
        <f>4/18</f>
        <v>0.2222222222222222</v>
      </c>
      <c r="C24" s="246" t="s">
        <v>21</v>
      </c>
      <c r="D24" s="246" t="s">
        <v>21</v>
      </c>
      <c r="E24" s="246" t="s">
        <v>21</v>
      </c>
      <c r="F24" s="246" t="s">
        <v>21</v>
      </c>
      <c r="G24" s="240" t="s">
        <v>48</v>
      </c>
      <c r="H24" s="246" t="s">
        <v>21</v>
      </c>
      <c r="I24" s="240">
        <f>9/18</f>
        <v>0.5</v>
      </c>
      <c r="J24" s="246" t="s">
        <v>21</v>
      </c>
    </row>
    <row r="25" spans="1:10" ht="12.75">
      <c r="A25" s="65" t="s">
        <v>17</v>
      </c>
      <c r="B25" s="246" t="s">
        <v>21</v>
      </c>
      <c r="C25" s="240">
        <f>2/27</f>
        <v>0.07407407407407407</v>
      </c>
      <c r="D25" s="246" t="s">
        <v>21</v>
      </c>
      <c r="E25" s="246" t="s">
        <v>21</v>
      </c>
      <c r="F25" s="246" t="s">
        <v>21</v>
      </c>
      <c r="G25" s="240" t="s">
        <v>48</v>
      </c>
      <c r="H25" s="240">
        <f>4/27</f>
        <v>0.14814814814814814</v>
      </c>
      <c r="I25" s="240">
        <f>11/21</f>
        <v>0.5238095238095238</v>
      </c>
      <c r="J25" s="246" t="s">
        <v>21</v>
      </c>
    </row>
    <row r="26" ht="12.75">
      <c r="A26" s="244" t="s">
        <v>44</v>
      </c>
    </row>
    <row r="27" spans="1:10" ht="12.75">
      <c r="A27" s="65" t="s">
        <v>18</v>
      </c>
      <c r="B27" s="246" t="s">
        <v>21</v>
      </c>
      <c r="C27" s="246" t="s">
        <v>21</v>
      </c>
      <c r="D27" s="246" t="s">
        <v>21</v>
      </c>
      <c r="E27" s="246" t="s">
        <v>21</v>
      </c>
      <c r="F27" s="240" t="s">
        <v>48</v>
      </c>
      <c r="G27" s="240" t="s">
        <v>48</v>
      </c>
      <c r="H27" s="240">
        <f>2/27</f>
        <v>0.07407407407407407</v>
      </c>
      <c r="I27" s="240">
        <f>10/21</f>
        <v>0.47619047619047616</v>
      </c>
      <c r="J27" s="246" t="s">
        <v>21</v>
      </c>
    </row>
    <row r="28" spans="1:10" ht="12.75">
      <c r="A28" s="320">
        <v>2004</v>
      </c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2.75">
      <c r="A29" s="153" t="s">
        <v>150</v>
      </c>
      <c r="B29" s="154" t="s">
        <v>186</v>
      </c>
      <c r="C29" s="154" t="s">
        <v>187</v>
      </c>
      <c r="D29" s="154" t="s">
        <v>188</v>
      </c>
      <c r="E29" s="154" t="s">
        <v>189</v>
      </c>
      <c r="F29" s="154" t="s">
        <v>190</v>
      </c>
      <c r="G29" s="154" t="s">
        <v>191</v>
      </c>
      <c r="H29" s="154" t="s">
        <v>192</v>
      </c>
      <c r="I29" s="154" t="s">
        <v>193</v>
      </c>
      <c r="J29" s="154" t="s">
        <v>194</v>
      </c>
    </row>
    <row r="30" ht="12.75">
      <c r="A30" s="244" t="s">
        <v>1</v>
      </c>
    </row>
    <row r="31" spans="1:10" ht="12.75">
      <c r="A31" s="65" t="s">
        <v>2</v>
      </c>
      <c r="B31" s="240">
        <f>1/11</f>
        <v>0.09090909090909091</v>
      </c>
      <c r="C31" s="246" t="s">
        <v>21</v>
      </c>
      <c r="D31" s="246" t="s">
        <v>21</v>
      </c>
      <c r="E31" s="240">
        <f>1/11</f>
        <v>0.09090909090909091</v>
      </c>
      <c r="F31" s="245" t="s">
        <v>21</v>
      </c>
      <c r="G31" s="240">
        <f>1/33</f>
        <v>0.030303030303030304</v>
      </c>
      <c r="H31" s="246" t="s">
        <v>21</v>
      </c>
      <c r="I31" s="240">
        <f>2/11</f>
        <v>0.18181818181818182</v>
      </c>
      <c r="J31" s="245" t="s">
        <v>21</v>
      </c>
    </row>
    <row r="32" spans="1:10" ht="12.75">
      <c r="A32" s="65" t="s">
        <v>35</v>
      </c>
      <c r="B32" s="246" t="s">
        <v>21</v>
      </c>
      <c r="C32" s="240">
        <f>1/11</f>
        <v>0.09090909090909091</v>
      </c>
      <c r="D32" s="246" t="s">
        <v>21</v>
      </c>
      <c r="E32" s="240">
        <f>5/11</f>
        <v>0.45454545454545453</v>
      </c>
      <c r="F32" s="245" t="s">
        <v>21</v>
      </c>
      <c r="G32" s="246" t="s">
        <v>21</v>
      </c>
      <c r="H32" s="246" t="s">
        <v>21</v>
      </c>
      <c r="I32" s="246" t="s">
        <v>21</v>
      </c>
      <c r="J32" s="240">
        <f>4/66</f>
        <v>0.06060606060606061</v>
      </c>
    </row>
    <row r="33" spans="1:10" ht="12.75">
      <c r="A33" s="65" t="s">
        <v>5</v>
      </c>
      <c r="B33" s="240">
        <f>3/11</f>
        <v>0.2727272727272727</v>
      </c>
      <c r="C33" s="246" t="s">
        <v>21</v>
      </c>
      <c r="D33" s="246" t="s">
        <v>21</v>
      </c>
      <c r="E33" s="240">
        <f>2/11</f>
        <v>0.18181818181818182</v>
      </c>
      <c r="F33" s="245" t="s">
        <v>21</v>
      </c>
      <c r="G33" s="240">
        <f>2/33</f>
        <v>0.06060606060606061</v>
      </c>
      <c r="H33" s="246" t="s">
        <v>21</v>
      </c>
      <c r="I33" s="240">
        <f>3/11</f>
        <v>0.2727272727272727</v>
      </c>
      <c r="J33" s="240">
        <f>3/33</f>
        <v>0.09090909090909091</v>
      </c>
    </row>
    <row r="34" ht="12.75">
      <c r="A34" s="244" t="s">
        <v>6</v>
      </c>
    </row>
    <row r="35" spans="1:10" ht="12.75">
      <c r="A35" s="65" t="s">
        <v>8</v>
      </c>
      <c r="B35" s="246" t="s">
        <v>21</v>
      </c>
      <c r="C35" s="246" t="s">
        <v>21</v>
      </c>
      <c r="D35" s="246" t="s">
        <v>21</v>
      </c>
      <c r="E35" s="240">
        <f>4/22</f>
        <v>0.18181818181818182</v>
      </c>
      <c r="F35" s="245" t="s">
        <v>21</v>
      </c>
      <c r="G35" s="240">
        <f>3/66</f>
        <v>0.045454545454545456</v>
      </c>
      <c r="H35" s="246" t="s">
        <v>21</v>
      </c>
      <c r="I35" s="240">
        <f>1/22</f>
        <v>0.045454545454545456</v>
      </c>
      <c r="J35" s="240">
        <f>11/66</f>
        <v>0.16666666666666666</v>
      </c>
    </row>
    <row r="36" ht="12.75">
      <c r="A36" s="244" t="s">
        <v>12</v>
      </c>
    </row>
    <row r="37" spans="1:10" ht="12.75">
      <c r="A37" s="65" t="s">
        <v>13</v>
      </c>
      <c r="B37" s="246" t="s">
        <v>21</v>
      </c>
      <c r="C37" s="240">
        <f>1/22</f>
        <v>0.045454545454545456</v>
      </c>
      <c r="D37" s="246" t="s">
        <v>21</v>
      </c>
      <c r="E37" s="240">
        <f>1/22</f>
        <v>0.045454545454545456</v>
      </c>
      <c r="F37" s="246" t="s">
        <v>21</v>
      </c>
      <c r="G37" s="240">
        <f>2/66</f>
        <v>0.030303030303030304</v>
      </c>
      <c r="H37" s="246" t="s">
        <v>21</v>
      </c>
      <c r="I37" s="240">
        <f>3/22</f>
        <v>0.13636363636363635</v>
      </c>
      <c r="J37" s="240">
        <f>5/66</f>
        <v>0.07575757575757576</v>
      </c>
    </row>
    <row r="38" spans="1:10" ht="12.75">
      <c r="A38" s="65" t="s">
        <v>41</v>
      </c>
      <c r="B38" s="246" t="s">
        <v>21</v>
      </c>
      <c r="C38" s="246" t="s">
        <v>21</v>
      </c>
      <c r="D38" s="246" t="s">
        <v>21</v>
      </c>
      <c r="E38" s="240">
        <f>4/11</f>
        <v>0.36363636363636365</v>
      </c>
      <c r="F38" s="246" t="s">
        <v>21</v>
      </c>
      <c r="G38" s="240">
        <f>1/33</f>
        <v>0.030303030303030304</v>
      </c>
      <c r="H38" s="246" t="s">
        <v>21</v>
      </c>
      <c r="I38" s="240">
        <f>2/11</f>
        <v>0.18181818181818182</v>
      </c>
      <c r="J38" s="240">
        <f>6/33</f>
        <v>0.18181818181818182</v>
      </c>
    </row>
    <row r="39" spans="1:10" ht="12.75">
      <c r="A39" s="65" t="s">
        <v>14</v>
      </c>
      <c r="B39" s="240">
        <f>1/11</f>
        <v>0.09090909090909091</v>
      </c>
      <c r="C39" s="240">
        <f>1/11</f>
        <v>0.09090909090909091</v>
      </c>
      <c r="D39" s="246" t="s">
        <v>21</v>
      </c>
      <c r="E39" s="240">
        <f>2/11</f>
        <v>0.18181818181818182</v>
      </c>
      <c r="F39" s="241">
        <f>1/33</f>
        <v>0.030303030303030304</v>
      </c>
      <c r="G39" s="240">
        <f>5/33</f>
        <v>0.15151515151515152</v>
      </c>
      <c r="H39" s="240">
        <f>1/11</f>
        <v>0.09090909090909091</v>
      </c>
      <c r="I39" s="240">
        <f>1/11</f>
        <v>0.09090909090909091</v>
      </c>
      <c r="J39" s="240">
        <f>5/33</f>
        <v>0.15151515151515152</v>
      </c>
    </row>
    <row r="40" spans="1:10" ht="12.75">
      <c r="A40" s="65" t="s">
        <v>42</v>
      </c>
      <c r="B40" s="246" t="s">
        <v>21</v>
      </c>
      <c r="C40" s="246" t="s">
        <v>21</v>
      </c>
      <c r="D40" s="240">
        <f>1/22</f>
        <v>0.045454545454545456</v>
      </c>
      <c r="E40" s="240">
        <f>3/22</f>
        <v>0.13636363636363635</v>
      </c>
      <c r="F40" s="241">
        <f>1/66</f>
        <v>0.015151515151515152</v>
      </c>
      <c r="G40" s="240">
        <f>1/66</f>
        <v>0.015151515151515152</v>
      </c>
      <c r="H40" s="246" t="s">
        <v>21</v>
      </c>
      <c r="I40" s="240">
        <f>2/22</f>
        <v>0.09090909090909091</v>
      </c>
      <c r="J40" s="246" t="s">
        <v>21</v>
      </c>
    </row>
    <row r="41" ht="12.75">
      <c r="A41" s="244" t="s">
        <v>15</v>
      </c>
    </row>
    <row r="42" spans="1:10" ht="12.75">
      <c r="A42" s="65" t="s">
        <v>43</v>
      </c>
      <c r="B42" s="246" t="s">
        <v>21</v>
      </c>
      <c r="C42" s="246" t="s">
        <v>21</v>
      </c>
      <c r="D42" s="246" t="s">
        <v>21</v>
      </c>
      <c r="E42" s="240">
        <f>2/22</f>
        <v>0.09090909090909091</v>
      </c>
      <c r="F42" s="241">
        <f>5/66</f>
        <v>0.07575757575757576</v>
      </c>
      <c r="G42" s="240">
        <f>3/66</f>
        <v>0.045454545454545456</v>
      </c>
      <c r="H42" s="240">
        <f>1/22</f>
        <v>0.045454545454545456</v>
      </c>
      <c r="I42" s="240">
        <f>7/22</f>
        <v>0.3181818181818182</v>
      </c>
      <c r="J42" s="246" t="s">
        <v>21</v>
      </c>
    </row>
    <row r="43" spans="1:10" ht="12.75">
      <c r="A43" s="65" t="s">
        <v>16</v>
      </c>
      <c r="B43" s="246" t="s">
        <v>21</v>
      </c>
      <c r="C43" s="246" t="s">
        <v>21</v>
      </c>
      <c r="D43" s="240">
        <f>2/11</f>
        <v>0.18181818181818182</v>
      </c>
      <c r="E43" s="240">
        <f>1/11</f>
        <v>0.09090909090909091</v>
      </c>
      <c r="F43" s="246" t="s">
        <v>21</v>
      </c>
      <c r="G43" s="246" t="s">
        <v>21</v>
      </c>
      <c r="H43" s="240">
        <f>2/11</f>
        <v>0.18181818181818182</v>
      </c>
      <c r="I43" s="240">
        <f>2/11</f>
        <v>0.18181818181818182</v>
      </c>
      <c r="J43" s="246" t="s">
        <v>21</v>
      </c>
    </row>
    <row r="44" spans="1:10" ht="12.75">
      <c r="A44" s="65" t="s">
        <v>17</v>
      </c>
      <c r="B44" s="246" t="s">
        <v>21</v>
      </c>
      <c r="C44" s="246" t="s">
        <v>21</v>
      </c>
      <c r="D44" s="240">
        <f>1/11</f>
        <v>0.09090909090909091</v>
      </c>
      <c r="E44" s="240">
        <f>3/11</f>
        <v>0.2727272727272727</v>
      </c>
      <c r="F44" s="246" t="s">
        <v>21</v>
      </c>
      <c r="G44" s="246" t="s">
        <v>21</v>
      </c>
      <c r="H44" s="246" t="s">
        <v>21</v>
      </c>
      <c r="I44" s="240">
        <f>3/11</f>
        <v>0.2727272727272727</v>
      </c>
      <c r="J44" s="246" t="s">
        <v>21</v>
      </c>
    </row>
    <row r="45" ht="12.75">
      <c r="A45" s="244" t="s">
        <v>44</v>
      </c>
    </row>
    <row r="46" spans="1:10" ht="12.75">
      <c r="A46" s="65" t="s">
        <v>18</v>
      </c>
      <c r="B46" s="246" t="s">
        <v>21</v>
      </c>
      <c r="C46" s="246" t="s">
        <v>21</v>
      </c>
      <c r="D46" s="246" t="s">
        <v>21</v>
      </c>
      <c r="E46" s="240">
        <f>3/11</f>
        <v>0.2727272727272727</v>
      </c>
      <c r="F46" s="241">
        <f>1/33</f>
        <v>0.030303030303030304</v>
      </c>
      <c r="G46" s="240">
        <f>2/33</f>
        <v>0.06060606060606061</v>
      </c>
      <c r="H46" s="246" t="s">
        <v>21</v>
      </c>
      <c r="I46" s="240">
        <f>1/11</f>
        <v>0.09090909090909091</v>
      </c>
      <c r="J46" s="246" t="s">
        <v>21</v>
      </c>
    </row>
    <row r="47" spans="1:10" ht="12.75">
      <c r="A47" s="65" t="s">
        <v>45</v>
      </c>
      <c r="B47" s="246" t="s">
        <v>21</v>
      </c>
      <c r="C47" s="246" t="s">
        <v>21</v>
      </c>
      <c r="D47" s="246" t="s">
        <v>21</v>
      </c>
      <c r="E47" s="240">
        <f>1/11</f>
        <v>0.09090909090909091</v>
      </c>
      <c r="F47" s="246" t="s">
        <v>21</v>
      </c>
      <c r="G47" s="240">
        <f>1/33</f>
        <v>0.030303030303030304</v>
      </c>
      <c r="H47" s="246" t="s">
        <v>21</v>
      </c>
      <c r="I47" s="240">
        <f>1/11</f>
        <v>0.09090909090909091</v>
      </c>
      <c r="J47" s="240">
        <f>2/33</f>
        <v>0.06060606060606061</v>
      </c>
    </row>
    <row r="49" spans="1:19" ht="12.75">
      <c r="A49" s="166" t="s">
        <v>228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89" t="s">
        <v>229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60"/>
      <c r="N50" s="10"/>
      <c r="O50" s="10"/>
      <c r="P50" s="10"/>
      <c r="Q50" s="12"/>
      <c r="R50" s="5"/>
      <c r="S50" s="5"/>
    </row>
    <row r="51" spans="1:19" ht="12.75">
      <c r="A51" s="89" t="s">
        <v>230</v>
      </c>
      <c r="B51" s="89"/>
      <c r="C51" s="89"/>
      <c r="D51" s="89"/>
      <c r="E51" s="89"/>
      <c r="F51" s="89"/>
      <c r="G51" s="89"/>
      <c r="H51" s="89"/>
      <c r="I51" s="89"/>
      <c r="O51" s="10"/>
      <c r="P51" s="25"/>
      <c r="Q51" s="5"/>
      <c r="R51" s="44"/>
      <c r="S51" s="44"/>
    </row>
  </sheetData>
  <mergeCells count="4">
    <mergeCell ref="A12:J12"/>
    <mergeCell ref="A28:J28"/>
    <mergeCell ref="A1:J1"/>
    <mergeCell ref="A3:J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1"/>
  <sheetViews>
    <sheetView workbookViewId="0" topLeftCell="A12">
      <selection activeCell="B20" sqref="B20"/>
    </sheetView>
  </sheetViews>
  <sheetFormatPr defaultColWidth="9.140625" defaultRowHeight="12.75"/>
  <cols>
    <col min="1" max="1" width="18.140625" style="0" customWidth="1"/>
    <col min="2" max="2" width="6.00390625" style="0" customWidth="1"/>
    <col min="3" max="3" width="5.57421875" style="0" customWidth="1"/>
    <col min="4" max="4" width="5.00390625" style="0" customWidth="1"/>
    <col min="5" max="5" width="5.57421875" style="0" customWidth="1"/>
    <col min="6" max="6" width="4.7109375" style="0" customWidth="1"/>
    <col min="7" max="7" width="5.421875" style="0" customWidth="1"/>
    <col min="8" max="8" width="4.8515625" style="0" customWidth="1"/>
    <col min="9" max="9" width="4.7109375" style="0" customWidth="1"/>
    <col min="10" max="10" width="5.140625" style="0" customWidth="1"/>
    <col min="11" max="11" width="4.8515625" style="0" customWidth="1"/>
    <col min="12" max="12" width="4.421875" style="0" customWidth="1"/>
    <col min="13" max="13" width="6.140625" style="0" customWidth="1"/>
    <col min="14" max="14" width="5.57421875" style="0" customWidth="1"/>
    <col min="15" max="15" width="5.421875" style="0" customWidth="1"/>
    <col min="16" max="16" width="5.28125" style="0" customWidth="1"/>
    <col min="17" max="17" width="5.7109375" style="0" customWidth="1"/>
    <col min="18" max="19" width="5.8515625" style="0" customWidth="1"/>
    <col min="20" max="20" width="5.7109375" style="0" customWidth="1"/>
    <col min="21" max="23" width="5.421875" style="0" customWidth="1"/>
    <col min="24" max="24" width="5.7109375" style="0" customWidth="1"/>
    <col min="25" max="25" width="6.28125" style="0" customWidth="1"/>
    <col min="26" max="27" width="5.7109375" style="0" customWidth="1"/>
    <col min="28" max="28" width="5.421875" style="0" customWidth="1"/>
    <col min="29" max="29" width="6.140625" style="0" customWidth="1"/>
    <col min="30" max="31" width="5.421875" style="0" customWidth="1"/>
    <col min="32" max="32" width="5.140625" style="0" customWidth="1"/>
    <col min="33" max="33" width="6.28125" style="0" customWidth="1"/>
    <col min="34" max="34" width="5.7109375" style="0" customWidth="1"/>
    <col min="35" max="35" width="5.421875" style="0" customWidth="1"/>
    <col min="36" max="36" width="6.00390625" style="0" customWidth="1"/>
    <col min="37" max="38" width="5.421875" style="0" customWidth="1"/>
    <col min="39" max="39" width="5.57421875" style="0" customWidth="1"/>
    <col min="40" max="40" width="2.57421875" style="0" customWidth="1"/>
    <col min="41" max="43" width="14.8515625" style="0" customWidth="1"/>
    <col min="44" max="44" width="15.7109375" style="0" bestFit="1" customWidth="1"/>
    <col min="45" max="45" width="18.140625" style="0" customWidth="1"/>
  </cols>
  <sheetData>
    <row r="1" spans="1:66" ht="12.75">
      <c r="A1" s="322" t="s">
        <v>165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</row>
    <row r="2" spans="1:66" ht="12.75" customHeight="1">
      <c r="A2" s="327" t="s">
        <v>169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170"/>
      <c r="AO2" s="324" t="s">
        <v>185</v>
      </c>
      <c r="AP2" s="321"/>
      <c r="AQ2" s="321"/>
      <c r="AR2" s="321"/>
      <c r="AS2" s="321"/>
      <c r="AT2" s="196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</row>
    <row r="3" spans="1:45" ht="12.75">
      <c r="A3" s="171"/>
      <c r="B3" s="288" t="s">
        <v>119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288" t="s">
        <v>167</v>
      </c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329" t="s">
        <v>112</v>
      </c>
      <c r="AA3" s="330"/>
      <c r="AB3" s="330"/>
      <c r="AC3" s="330"/>
      <c r="AD3" s="288" t="s">
        <v>157</v>
      </c>
      <c r="AE3" s="321"/>
      <c r="AF3" s="321"/>
      <c r="AG3" s="325" t="s">
        <v>163</v>
      </c>
      <c r="AH3" s="326"/>
      <c r="AI3" s="326"/>
      <c r="AJ3" s="326"/>
      <c r="AK3" s="326"/>
      <c r="AL3" s="326"/>
      <c r="AM3" s="326"/>
      <c r="AN3" s="172"/>
      <c r="AO3" s="76"/>
      <c r="AP3" s="85" t="s">
        <v>134</v>
      </c>
      <c r="AQ3" s="85" t="s">
        <v>134</v>
      </c>
      <c r="AR3" s="85" t="s">
        <v>135</v>
      </c>
      <c r="AS3" s="85" t="s">
        <v>136</v>
      </c>
    </row>
    <row r="4" spans="1:47" ht="12.75">
      <c r="A4" s="67" t="s">
        <v>151</v>
      </c>
      <c r="B4" s="226" t="s">
        <v>198</v>
      </c>
      <c r="C4" s="71" t="s">
        <v>52</v>
      </c>
      <c r="D4" s="71" t="s">
        <v>199</v>
      </c>
      <c r="E4" s="71" t="s">
        <v>200</v>
      </c>
      <c r="F4" s="71" t="s">
        <v>201</v>
      </c>
      <c r="G4" s="71" t="s">
        <v>202</v>
      </c>
      <c r="H4" s="71" t="s">
        <v>203</v>
      </c>
      <c r="I4" s="71" t="s">
        <v>204</v>
      </c>
      <c r="J4" s="71" t="s">
        <v>205</v>
      </c>
      <c r="K4" s="71" t="s">
        <v>226</v>
      </c>
      <c r="L4" s="224" t="s">
        <v>121</v>
      </c>
      <c r="M4" s="173" t="s">
        <v>96</v>
      </c>
      <c r="N4" s="174" t="s">
        <v>97</v>
      </c>
      <c r="O4" s="175" t="s">
        <v>98</v>
      </c>
      <c r="P4" s="175" t="s">
        <v>99</v>
      </c>
      <c r="Q4" s="175" t="s">
        <v>100</v>
      </c>
      <c r="R4" s="175" t="s">
        <v>101</v>
      </c>
      <c r="S4" s="175" t="s">
        <v>102</v>
      </c>
      <c r="T4" s="175" t="s">
        <v>103</v>
      </c>
      <c r="U4" s="175" t="s">
        <v>104</v>
      </c>
      <c r="V4" s="175" t="s">
        <v>105</v>
      </c>
      <c r="W4" s="175" t="s">
        <v>106</v>
      </c>
      <c r="X4" s="175" t="s">
        <v>107</v>
      </c>
      <c r="Y4" s="175" t="s">
        <v>121</v>
      </c>
      <c r="Z4" s="212"/>
      <c r="AA4" s="71" t="s">
        <v>110</v>
      </c>
      <c r="AB4" s="71" t="s">
        <v>111</v>
      </c>
      <c r="AC4" s="224" t="s">
        <v>121</v>
      </c>
      <c r="AD4" s="217" t="s">
        <v>123</v>
      </c>
      <c r="AE4" s="173" t="s">
        <v>124</v>
      </c>
      <c r="AF4" s="218" t="s">
        <v>121</v>
      </c>
      <c r="AG4" s="71" t="s">
        <v>222</v>
      </c>
      <c r="AH4" s="71" t="s">
        <v>215</v>
      </c>
      <c r="AI4" s="71" t="s">
        <v>223</v>
      </c>
      <c r="AJ4" s="71" t="s">
        <v>224</v>
      </c>
      <c r="AK4" s="71" t="s">
        <v>225</v>
      </c>
      <c r="AL4" s="71" t="s">
        <v>226</v>
      </c>
      <c r="AM4" s="71" t="s">
        <v>121</v>
      </c>
      <c r="AN4" s="176"/>
      <c r="AO4" s="77" t="s">
        <v>131</v>
      </c>
      <c r="AP4" s="86" t="s">
        <v>137</v>
      </c>
      <c r="AQ4" s="86" t="s">
        <v>138</v>
      </c>
      <c r="AR4" s="86" t="s">
        <v>139</v>
      </c>
      <c r="AS4" s="86"/>
      <c r="AU4" s="197"/>
    </row>
    <row r="5" spans="1:45" ht="12.75">
      <c r="A5" s="63" t="s">
        <v>0</v>
      </c>
      <c r="B5" s="219">
        <v>1613</v>
      </c>
      <c r="C5" s="214">
        <v>113</v>
      </c>
      <c r="D5" s="214">
        <v>23</v>
      </c>
      <c r="E5" s="214">
        <v>1748</v>
      </c>
      <c r="F5" s="214">
        <v>4</v>
      </c>
      <c r="G5" s="214">
        <v>2185</v>
      </c>
      <c r="H5" s="214">
        <v>9</v>
      </c>
      <c r="I5" s="214">
        <v>22</v>
      </c>
      <c r="J5" s="214">
        <v>25</v>
      </c>
      <c r="K5" s="214">
        <v>64</v>
      </c>
      <c r="L5" s="220">
        <v>139</v>
      </c>
      <c r="M5" s="69">
        <v>91</v>
      </c>
      <c r="N5" s="69">
        <v>533</v>
      </c>
      <c r="O5" s="69">
        <v>130</v>
      </c>
      <c r="P5" s="69">
        <v>191</v>
      </c>
      <c r="Q5" s="69">
        <v>587</v>
      </c>
      <c r="R5" s="69">
        <v>1381</v>
      </c>
      <c r="S5" s="69">
        <v>1131</v>
      </c>
      <c r="T5" s="69">
        <v>889</v>
      </c>
      <c r="U5" s="69">
        <v>549</v>
      </c>
      <c r="V5" s="69">
        <v>256</v>
      </c>
      <c r="W5" s="69">
        <v>88</v>
      </c>
      <c r="X5" s="69">
        <v>36</v>
      </c>
      <c r="Y5" s="69">
        <v>83</v>
      </c>
      <c r="Z5" s="213" t="s">
        <v>49</v>
      </c>
      <c r="AA5" s="214">
        <v>3733</v>
      </c>
      <c r="AB5" s="214">
        <v>2146</v>
      </c>
      <c r="AC5" s="220">
        <v>66</v>
      </c>
      <c r="AD5" s="219">
        <v>2519</v>
      </c>
      <c r="AE5" s="214">
        <v>3023</v>
      </c>
      <c r="AF5" s="220">
        <v>403</v>
      </c>
      <c r="AG5" s="146">
        <f aca="true" t="shared" si="0" ref="AG5:AM5">SUM(AG6,AG14,AG24,AG29,AG33)</f>
        <v>3053</v>
      </c>
      <c r="AH5" s="146">
        <f t="shared" si="0"/>
        <v>808</v>
      </c>
      <c r="AI5" s="146">
        <f t="shared" si="0"/>
        <v>17</v>
      </c>
      <c r="AJ5" s="146">
        <f t="shared" si="0"/>
        <v>164</v>
      </c>
      <c r="AK5" s="146">
        <f t="shared" si="0"/>
        <v>7</v>
      </c>
      <c r="AL5" s="146">
        <f t="shared" si="0"/>
        <v>68</v>
      </c>
      <c r="AM5" s="146">
        <f t="shared" si="0"/>
        <v>1828</v>
      </c>
      <c r="AN5" s="80"/>
      <c r="AO5" s="234" t="s">
        <v>170</v>
      </c>
      <c r="AP5" s="56">
        <f>SUM(AP7:AP47)</f>
        <v>29725</v>
      </c>
      <c r="AQ5" s="56">
        <f>SUM(AQ7:AQ47)</f>
        <v>12595</v>
      </c>
      <c r="AR5" s="56">
        <f>SUM(AR7:AR47)</f>
        <v>6380</v>
      </c>
      <c r="AS5" s="56">
        <f>SUM(AS7:AS47)</f>
        <v>21620</v>
      </c>
    </row>
    <row r="6" spans="1:45" ht="12.75" customHeight="1">
      <c r="A6" s="66" t="s">
        <v>1</v>
      </c>
      <c r="B6" s="227">
        <v>16</v>
      </c>
      <c r="C6" s="228" t="s">
        <v>21</v>
      </c>
      <c r="D6" s="228" t="s">
        <v>21</v>
      </c>
      <c r="E6" s="228">
        <v>8</v>
      </c>
      <c r="F6" s="228" t="s">
        <v>21</v>
      </c>
      <c r="G6" s="228">
        <v>8</v>
      </c>
      <c r="H6" s="228" t="s">
        <v>21</v>
      </c>
      <c r="I6" s="228">
        <v>1</v>
      </c>
      <c r="J6" s="228" t="s">
        <v>21</v>
      </c>
      <c r="K6" s="228" t="s">
        <v>21</v>
      </c>
      <c r="L6" s="229">
        <v>2</v>
      </c>
      <c r="M6" s="72">
        <v>1</v>
      </c>
      <c r="N6" s="72">
        <v>7</v>
      </c>
      <c r="O6" s="73" t="s">
        <v>21</v>
      </c>
      <c r="P6" s="73" t="s">
        <v>21</v>
      </c>
      <c r="Q6" s="73">
        <v>2</v>
      </c>
      <c r="R6" s="73">
        <v>9</v>
      </c>
      <c r="S6" s="73">
        <v>6</v>
      </c>
      <c r="T6" s="73">
        <v>3</v>
      </c>
      <c r="U6" s="73">
        <v>1</v>
      </c>
      <c r="V6" s="73" t="s">
        <v>21</v>
      </c>
      <c r="W6" s="73" t="s">
        <v>21</v>
      </c>
      <c r="X6" s="73" t="s">
        <v>21</v>
      </c>
      <c r="Y6" s="73">
        <v>6</v>
      </c>
      <c r="Z6" s="213" t="s">
        <v>50</v>
      </c>
      <c r="AA6" s="215">
        <v>20</v>
      </c>
      <c r="AB6" s="215">
        <v>13</v>
      </c>
      <c r="AC6" s="225">
        <v>2</v>
      </c>
      <c r="AD6" s="221">
        <v>9</v>
      </c>
      <c r="AE6" s="222">
        <v>26</v>
      </c>
      <c r="AF6" s="223" t="s">
        <v>21</v>
      </c>
      <c r="AG6" s="147">
        <f aca="true" t="shared" si="1" ref="AG6:AM6">SUM(AG7:AG13)</f>
        <v>10</v>
      </c>
      <c r="AH6" s="147">
        <f t="shared" si="1"/>
        <v>8</v>
      </c>
      <c r="AI6" s="147">
        <f t="shared" si="1"/>
        <v>2</v>
      </c>
      <c r="AJ6" s="147">
        <f t="shared" si="1"/>
        <v>1</v>
      </c>
      <c r="AK6" s="147">
        <f t="shared" si="1"/>
        <v>0</v>
      </c>
      <c r="AL6" s="147">
        <f t="shared" si="1"/>
        <v>0</v>
      </c>
      <c r="AM6" s="147">
        <f t="shared" si="1"/>
        <v>14</v>
      </c>
      <c r="AN6" s="80"/>
      <c r="AO6" s="82" t="s">
        <v>119</v>
      </c>
      <c r="AP6" s="83" t="s">
        <v>197</v>
      </c>
      <c r="AQ6" s="83" t="s">
        <v>197</v>
      </c>
      <c r="AR6" s="83" t="s">
        <v>197</v>
      </c>
      <c r="AS6" s="83" t="s">
        <v>197</v>
      </c>
    </row>
    <row r="7" spans="1:45" ht="12.75">
      <c r="A7" s="65" t="s">
        <v>34</v>
      </c>
      <c r="B7" s="230" t="s">
        <v>46</v>
      </c>
      <c r="C7" s="231" t="s">
        <v>46</v>
      </c>
      <c r="D7" s="231" t="s">
        <v>46</v>
      </c>
      <c r="E7" s="231" t="s">
        <v>46</v>
      </c>
      <c r="F7" s="231" t="s">
        <v>46</v>
      </c>
      <c r="G7" s="231" t="s">
        <v>46</v>
      </c>
      <c r="H7" s="231" t="s">
        <v>46</v>
      </c>
      <c r="I7" s="231" t="s">
        <v>46</v>
      </c>
      <c r="J7" s="231" t="s">
        <v>46</v>
      </c>
      <c r="K7" s="231" t="s">
        <v>46</v>
      </c>
      <c r="L7" s="232" t="s">
        <v>46</v>
      </c>
      <c r="M7" s="70" t="s">
        <v>46</v>
      </c>
      <c r="N7" s="70" t="s">
        <v>46</v>
      </c>
      <c r="O7" s="69" t="s">
        <v>46</v>
      </c>
      <c r="P7" s="69" t="s">
        <v>46</v>
      </c>
      <c r="Q7" s="69" t="s">
        <v>46</v>
      </c>
      <c r="R7" s="69" t="s">
        <v>46</v>
      </c>
      <c r="S7" s="69" t="s">
        <v>46</v>
      </c>
      <c r="T7" s="69" t="s">
        <v>46</v>
      </c>
      <c r="U7" s="69" t="s">
        <v>46</v>
      </c>
      <c r="V7" s="69" t="s">
        <v>46</v>
      </c>
      <c r="W7" s="69" t="s">
        <v>46</v>
      </c>
      <c r="X7" s="69" t="s">
        <v>46</v>
      </c>
      <c r="Y7" s="69" t="s">
        <v>46</v>
      </c>
      <c r="Z7" s="216" t="s">
        <v>51</v>
      </c>
      <c r="AA7" s="214" t="s">
        <v>46</v>
      </c>
      <c r="AB7" s="214" t="s">
        <v>46</v>
      </c>
      <c r="AC7" s="220" t="s">
        <v>46</v>
      </c>
      <c r="AD7" s="219" t="s">
        <v>46</v>
      </c>
      <c r="AE7" s="214" t="s">
        <v>46</v>
      </c>
      <c r="AF7" s="220" t="s">
        <v>46</v>
      </c>
      <c r="AG7" s="146" t="s">
        <v>46</v>
      </c>
      <c r="AH7" s="146" t="s">
        <v>46</v>
      </c>
      <c r="AI7" s="146" t="s">
        <v>46</v>
      </c>
      <c r="AJ7" s="146" t="s">
        <v>46</v>
      </c>
      <c r="AK7" s="146" t="s">
        <v>46</v>
      </c>
      <c r="AL7" s="146" t="s">
        <v>46</v>
      </c>
      <c r="AM7" s="146" t="s">
        <v>46</v>
      </c>
      <c r="AN7" s="80"/>
      <c r="AO7" s="79" t="s">
        <v>198</v>
      </c>
      <c r="AP7" s="56">
        <v>1613</v>
      </c>
      <c r="AQ7" s="56">
        <v>1385</v>
      </c>
      <c r="AR7" s="56">
        <v>492</v>
      </c>
      <c r="AS7" s="56">
        <v>1494</v>
      </c>
    </row>
    <row r="8" spans="1:45" ht="12.75">
      <c r="A8" s="65" t="s">
        <v>2</v>
      </c>
      <c r="B8" s="219" t="s">
        <v>46</v>
      </c>
      <c r="C8" s="214" t="s">
        <v>46</v>
      </c>
      <c r="D8" s="214" t="s">
        <v>46</v>
      </c>
      <c r="E8" s="214" t="s">
        <v>46</v>
      </c>
      <c r="F8" s="214" t="s">
        <v>46</v>
      </c>
      <c r="G8" s="214" t="s">
        <v>46</v>
      </c>
      <c r="H8" s="214" t="s">
        <v>46</v>
      </c>
      <c r="I8" s="214" t="s">
        <v>46</v>
      </c>
      <c r="J8" s="214" t="s">
        <v>46</v>
      </c>
      <c r="K8" s="214" t="s">
        <v>46</v>
      </c>
      <c r="L8" s="220" t="s">
        <v>46</v>
      </c>
      <c r="M8" s="69" t="s">
        <v>46</v>
      </c>
      <c r="N8" s="69" t="s">
        <v>46</v>
      </c>
      <c r="O8" s="69" t="s">
        <v>46</v>
      </c>
      <c r="P8" s="69" t="s">
        <v>46</v>
      </c>
      <c r="Q8" s="69" t="s">
        <v>46</v>
      </c>
      <c r="R8" s="69" t="s">
        <v>46</v>
      </c>
      <c r="S8" s="69" t="s">
        <v>46</v>
      </c>
      <c r="T8" s="69" t="s">
        <v>46</v>
      </c>
      <c r="U8" s="69" t="s">
        <v>46</v>
      </c>
      <c r="V8" s="69" t="s">
        <v>46</v>
      </c>
      <c r="W8" s="69" t="s">
        <v>46</v>
      </c>
      <c r="X8" s="69" t="s">
        <v>46</v>
      </c>
      <c r="Y8" s="69" t="s">
        <v>46</v>
      </c>
      <c r="Z8" s="216" t="s">
        <v>52</v>
      </c>
      <c r="AA8" s="214" t="s">
        <v>46</v>
      </c>
      <c r="AB8" s="214" t="s">
        <v>46</v>
      </c>
      <c r="AC8" s="220" t="s">
        <v>46</v>
      </c>
      <c r="AD8" s="219" t="s">
        <v>46</v>
      </c>
      <c r="AE8" s="214" t="s">
        <v>46</v>
      </c>
      <c r="AF8" s="220" t="s">
        <v>46</v>
      </c>
      <c r="AG8" s="146" t="s">
        <v>46</v>
      </c>
      <c r="AH8" s="146" t="s">
        <v>46</v>
      </c>
      <c r="AI8" s="146" t="s">
        <v>46</v>
      </c>
      <c r="AJ8" s="146" t="s">
        <v>46</v>
      </c>
      <c r="AK8" s="146" t="s">
        <v>46</v>
      </c>
      <c r="AL8" s="146" t="s">
        <v>46</v>
      </c>
      <c r="AM8" s="146" t="s">
        <v>46</v>
      </c>
      <c r="AN8" s="80"/>
      <c r="AO8" s="79" t="s">
        <v>52</v>
      </c>
      <c r="AP8" s="56">
        <v>113</v>
      </c>
      <c r="AQ8" s="56">
        <v>44</v>
      </c>
      <c r="AR8" s="56">
        <v>13</v>
      </c>
      <c r="AS8" s="56">
        <v>48</v>
      </c>
    </row>
    <row r="9" spans="1:45" ht="12.75">
      <c r="A9" s="65" t="s">
        <v>3</v>
      </c>
      <c r="B9" s="219">
        <v>5</v>
      </c>
      <c r="C9" s="214" t="s">
        <v>21</v>
      </c>
      <c r="D9" s="214" t="s">
        <v>21</v>
      </c>
      <c r="E9" s="214" t="s">
        <v>21</v>
      </c>
      <c r="F9" s="214" t="s">
        <v>21</v>
      </c>
      <c r="G9" s="214">
        <v>6</v>
      </c>
      <c r="H9" s="214" t="s">
        <v>21</v>
      </c>
      <c r="I9" s="214" t="s">
        <v>21</v>
      </c>
      <c r="J9" s="214" t="s">
        <v>21</v>
      </c>
      <c r="K9" s="214" t="s">
        <v>21</v>
      </c>
      <c r="L9" s="220">
        <v>1</v>
      </c>
      <c r="M9" s="69">
        <v>1</v>
      </c>
      <c r="N9" s="69">
        <v>4</v>
      </c>
      <c r="O9" s="69" t="s">
        <v>21</v>
      </c>
      <c r="P9" s="69" t="s">
        <v>21</v>
      </c>
      <c r="Q9" s="69">
        <v>2</v>
      </c>
      <c r="R9" s="69">
        <v>2</v>
      </c>
      <c r="S9" s="69">
        <v>1</v>
      </c>
      <c r="T9" s="69">
        <v>1</v>
      </c>
      <c r="U9" s="69" t="s">
        <v>21</v>
      </c>
      <c r="V9" s="69" t="s">
        <v>21</v>
      </c>
      <c r="W9" s="69" t="s">
        <v>21</v>
      </c>
      <c r="X9" s="69" t="s">
        <v>21</v>
      </c>
      <c r="Y9" s="69">
        <v>1</v>
      </c>
      <c r="Z9" s="216" t="s">
        <v>53</v>
      </c>
      <c r="AA9" s="214">
        <v>6</v>
      </c>
      <c r="AB9" s="214">
        <v>6</v>
      </c>
      <c r="AC9" s="220" t="s">
        <v>21</v>
      </c>
      <c r="AD9" s="219">
        <v>1</v>
      </c>
      <c r="AE9" s="214">
        <v>11</v>
      </c>
      <c r="AF9" s="220" t="s">
        <v>21</v>
      </c>
      <c r="AG9" s="148">
        <v>2</v>
      </c>
      <c r="AH9" s="148">
        <v>4</v>
      </c>
      <c r="AI9" s="149" t="s">
        <v>21</v>
      </c>
      <c r="AJ9" s="149" t="s">
        <v>21</v>
      </c>
      <c r="AK9" s="149" t="s">
        <v>21</v>
      </c>
      <c r="AL9" s="149" t="s">
        <v>21</v>
      </c>
      <c r="AM9" s="148">
        <v>6</v>
      </c>
      <c r="AN9" s="80"/>
      <c r="AO9" s="79" t="s">
        <v>199</v>
      </c>
      <c r="AP9" s="56">
        <v>23</v>
      </c>
      <c r="AQ9" s="56">
        <v>23</v>
      </c>
      <c r="AR9" s="56">
        <v>104</v>
      </c>
      <c r="AS9" s="56">
        <v>2</v>
      </c>
    </row>
    <row r="10" spans="1:45" ht="12.75">
      <c r="A10" s="65" t="s">
        <v>4</v>
      </c>
      <c r="B10" s="219" t="s">
        <v>46</v>
      </c>
      <c r="C10" s="214" t="s">
        <v>46</v>
      </c>
      <c r="D10" s="214" t="s">
        <v>46</v>
      </c>
      <c r="E10" s="214" t="s">
        <v>46</v>
      </c>
      <c r="F10" s="214" t="s">
        <v>46</v>
      </c>
      <c r="G10" s="214" t="s">
        <v>46</v>
      </c>
      <c r="H10" s="214" t="s">
        <v>46</v>
      </c>
      <c r="I10" s="214" t="s">
        <v>46</v>
      </c>
      <c r="J10" s="214" t="s">
        <v>46</v>
      </c>
      <c r="K10" s="214" t="s">
        <v>46</v>
      </c>
      <c r="L10" s="220" t="s">
        <v>46</v>
      </c>
      <c r="M10" s="69" t="s">
        <v>46</v>
      </c>
      <c r="N10" s="69" t="s">
        <v>46</v>
      </c>
      <c r="O10" s="69" t="s">
        <v>46</v>
      </c>
      <c r="P10" s="69" t="s">
        <v>46</v>
      </c>
      <c r="Q10" s="69" t="s">
        <v>46</v>
      </c>
      <c r="R10" s="69" t="s">
        <v>46</v>
      </c>
      <c r="S10" s="69" t="s">
        <v>46</v>
      </c>
      <c r="T10" s="69" t="s">
        <v>46</v>
      </c>
      <c r="U10" s="69" t="s">
        <v>46</v>
      </c>
      <c r="V10" s="69" t="s">
        <v>46</v>
      </c>
      <c r="W10" s="69" t="s">
        <v>46</v>
      </c>
      <c r="X10" s="69" t="s">
        <v>46</v>
      </c>
      <c r="Y10" s="69" t="s">
        <v>46</v>
      </c>
      <c r="Z10" s="216" t="s">
        <v>54</v>
      </c>
      <c r="AA10" s="214" t="s">
        <v>46</v>
      </c>
      <c r="AB10" s="214" t="s">
        <v>46</v>
      </c>
      <c r="AC10" s="220" t="s">
        <v>46</v>
      </c>
      <c r="AD10" s="219" t="s">
        <v>46</v>
      </c>
      <c r="AE10" s="214" t="s">
        <v>46</v>
      </c>
      <c r="AF10" s="220" t="s">
        <v>46</v>
      </c>
      <c r="AG10" s="146" t="s">
        <v>46</v>
      </c>
      <c r="AH10" s="146" t="s">
        <v>46</v>
      </c>
      <c r="AI10" s="146" t="s">
        <v>46</v>
      </c>
      <c r="AJ10" s="146" t="s">
        <v>46</v>
      </c>
      <c r="AK10" s="146" t="s">
        <v>46</v>
      </c>
      <c r="AL10" s="146" t="s">
        <v>46</v>
      </c>
      <c r="AM10" s="146" t="s">
        <v>46</v>
      </c>
      <c r="AN10" s="80"/>
      <c r="AO10" s="79" t="s">
        <v>200</v>
      </c>
      <c r="AP10" s="56">
        <v>1748</v>
      </c>
      <c r="AQ10" s="56">
        <v>97</v>
      </c>
      <c r="AR10" s="56">
        <v>330</v>
      </c>
      <c r="AS10" s="56">
        <v>21</v>
      </c>
    </row>
    <row r="11" spans="1:45" ht="12.75">
      <c r="A11" s="65" t="s">
        <v>35</v>
      </c>
      <c r="B11" s="219">
        <v>11</v>
      </c>
      <c r="C11" s="214" t="s">
        <v>21</v>
      </c>
      <c r="D11" s="214" t="s">
        <v>21</v>
      </c>
      <c r="E11" s="214">
        <v>8</v>
      </c>
      <c r="F11" s="214" t="s">
        <v>21</v>
      </c>
      <c r="G11" s="214">
        <v>2</v>
      </c>
      <c r="H11" s="214" t="s">
        <v>21</v>
      </c>
      <c r="I11" s="214">
        <v>1</v>
      </c>
      <c r="J11" s="214" t="s">
        <v>21</v>
      </c>
      <c r="K11" s="214" t="s">
        <v>21</v>
      </c>
      <c r="L11" s="220">
        <v>1</v>
      </c>
      <c r="M11" s="69" t="s">
        <v>21</v>
      </c>
      <c r="N11" s="69">
        <v>3</v>
      </c>
      <c r="O11" s="69" t="s">
        <v>21</v>
      </c>
      <c r="P11" s="69" t="s">
        <v>21</v>
      </c>
      <c r="Q11" s="69" t="s">
        <v>21</v>
      </c>
      <c r="R11" s="69">
        <v>7</v>
      </c>
      <c r="S11" s="69">
        <v>5</v>
      </c>
      <c r="T11" s="69">
        <v>2</v>
      </c>
      <c r="U11" s="69">
        <v>1</v>
      </c>
      <c r="V11" s="69" t="s">
        <v>21</v>
      </c>
      <c r="W11" s="69" t="s">
        <v>21</v>
      </c>
      <c r="X11" s="69" t="s">
        <v>21</v>
      </c>
      <c r="Y11" s="69">
        <v>5</v>
      </c>
      <c r="Z11" s="216" t="s">
        <v>55</v>
      </c>
      <c r="AA11" s="214">
        <v>14</v>
      </c>
      <c r="AB11" s="214">
        <v>7</v>
      </c>
      <c r="AC11" s="220">
        <v>2</v>
      </c>
      <c r="AD11" s="219">
        <v>8</v>
      </c>
      <c r="AE11" s="214">
        <v>15</v>
      </c>
      <c r="AF11" s="220" t="s">
        <v>21</v>
      </c>
      <c r="AG11" s="148">
        <v>8</v>
      </c>
      <c r="AH11" s="148">
        <v>4</v>
      </c>
      <c r="AI11" s="148">
        <v>2</v>
      </c>
      <c r="AJ11" s="148">
        <v>1</v>
      </c>
      <c r="AK11" s="149" t="s">
        <v>21</v>
      </c>
      <c r="AL11" s="149" t="s">
        <v>21</v>
      </c>
      <c r="AM11" s="148">
        <v>8</v>
      </c>
      <c r="AN11" s="80"/>
      <c r="AO11" s="79" t="s">
        <v>201</v>
      </c>
      <c r="AP11" s="56">
        <v>4</v>
      </c>
      <c r="AQ11" s="56">
        <v>3</v>
      </c>
      <c r="AR11" s="56">
        <v>1</v>
      </c>
      <c r="AS11" s="56">
        <v>9</v>
      </c>
    </row>
    <row r="12" spans="1:45" ht="12.75">
      <c r="A12" s="65" t="s">
        <v>36</v>
      </c>
      <c r="B12" s="219" t="s">
        <v>46</v>
      </c>
      <c r="C12" s="214" t="s">
        <v>46</v>
      </c>
      <c r="D12" s="214" t="s">
        <v>46</v>
      </c>
      <c r="E12" s="214" t="s">
        <v>46</v>
      </c>
      <c r="F12" s="214" t="s">
        <v>46</v>
      </c>
      <c r="G12" s="214" t="s">
        <v>46</v>
      </c>
      <c r="H12" s="214" t="s">
        <v>46</v>
      </c>
      <c r="I12" s="214" t="s">
        <v>46</v>
      </c>
      <c r="J12" s="214" t="s">
        <v>46</v>
      </c>
      <c r="K12" s="214" t="s">
        <v>46</v>
      </c>
      <c r="L12" s="220" t="s">
        <v>46</v>
      </c>
      <c r="M12" s="69" t="s">
        <v>46</v>
      </c>
      <c r="N12" s="69" t="s">
        <v>46</v>
      </c>
      <c r="O12" s="69" t="s">
        <v>46</v>
      </c>
      <c r="P12" s="69" t="s">
        <v>46</v>
      </c>
      <c r="Q12" s="69" t="s">
        <v>46</v>
      </c>
      <c r="R12" s="69" t="s">
        <v>46</v>
      </c>
      <c r="S12" s="69" t="s">
        <v>46</v>
      </c>
      <c r="T12" s="69" t="s">
        <v>46</v>
      </c>
      <c r="U12" s="69" t="s">
        <v>46</v>
      </c>
      <c r="V12" s="69" t="s">
        <v>46</v>
      </c>
      <c r="W12" s="69" t="s">
        <v>46</v>
      </c>
      <c r="X12" s="69" t="s">
        <v>46</v>
      </c>
      <c r="Y12" s="69" t="s">
        <v>46</v>
      </c>
      <c r="Z12" s="216" t="s">
        <v>56</v>
      </c>
      <c r="AA12" s="214" t="s">
        <v>46</v>
      </c>
      <c r="AB12" s="214" t="s">
        <v>46</v>
      </c>
      <c r="AC12" s="220" t="s">
        <v>46</v>
      </c>
      <c r="AD12" s="219" t="s">
        <v>46</v>
      </c>
      <c r="AE12" s="214" t="s">
        <v>46</v>
      </c>
      <c r="AF12" s="220" t="s">
        <v>46</v>
      </c>
      <c r="AG12" s="146" t="s">
        <v>46</v>
      </c>
      <c r="AH12" s="146" t="s">
        <v>46</v>
      </c>
      <c r="AI12" s="146" t="s">
        <v>46</v>
      </c>
      <c r="AJ12" s="146" t="s">
        <v>46</v>
      </c>
      <c r="AK12" s="146" t="s">
        <v>46</v>
      </c>
      <c r="AL12" s="146" t="s">
        <v>46</v>
      </c>
      <c r="AM12" s="146" t="s">
        <v>46</v>
      </c>
      <c r="AN12" s="80"/>
      <c r="AO12" s="79" t="s">
        <v>202</v>
      </c>
      <c r="AP12" s="56">
        <v>2185</v>
      </c>
      <c r="AQ12" s="56">
        <v>797</v>
      </c>
      <c r="AR12" s="56">
        <v>269</v>
      </c>
      <c r="AS12" s="56">
        <v>2455</v>
      </c>
    </row>
    <row r="13" spans="1:45" ht="12.75">
      <c r="A13" s="65" t="s">
        <v>5</v>
      </c>
      <c r="B13" s="219" t="s">
        <v>46</v>
      </c>
      <c r="C13" s="214" t="s">
        <v>46</v>
      </c>
      <c r="D13" s="214" t="s">
        <v>46</v>
      </c>
      <c r="E13" s="214" t="s">
        <v>46</v>
      </c>
      <c r="F13" s="214" t="s">
        <v>46</v>
      </c>
      <c r="G13" s="214" t="s">
        <v>46</v>
      </c>
      <c r="H13" s="214" t="s">
        <v>46</v>
      </c>
      <c r="I13" s="214" t="s">
        <v>46</v>
      </c>
      <c r="J13" s="214" t="s">
        <v>46</v>
      </c>
      <c r="K13" s="214" t="s">
        <v>46</v>
      </c>
      <c r="L13" s="220" t="s">
        <v>46</v>
      </c>
      <c r="M13" s="69" t="s">
        <v>46</v>
      </c>
      <c r="N13" s="69" t="s">
        <v>46</v>
      </c>
      <c r="O13" s="69" t="s">
        <v>46</v>
      </c>
      <c r="P13" s="69" t="s">
        <v>46</v>
      </c>
      <c r="Q13" s="69" t="s">
        <v>46</v>
      </c>
      <c r="R13" s="69" t="s">
        <v>46</v>
      </c>
      <c r="S13" s="69" t="s">
        <v>46</v>
      </c>
      <c r="T13" s="69" t="s">
        <v>46</v>
      </c>
      <c r="U13" s="69" t="s">
        <v>46</v>
      </c>
      <c r="V13" s="69" t="s">
        <v>46</v>
      </c>
      <c r="W13" s="69" t="s">
        <v>46</v>
      </c>
      <c r="X13" s="69" t="s">
        <v>46</v>
      </c>
      <c r="Y13" s="69" t="s">
        <v>46</v>
      </c>
      <c r="Z13" s="216" t="s">
        <v>57</v>
      </c>
      <c r="AA13" s="214" t="s">
        <v>46</v>
      </c>
      <c r="AB13" s="214" t="s">
        <v>46</v>
      </c>
      <c r="AC13" s="220" t="s">
        <v>46</v>
      </c>
      <c r="AD13" s="219" t="s">
        <v>46</v>
      </c>
      <c r="AE13" s="214" t="s">
        <v>46</v>
      </c>
      <c r="AF13" s="220" t="s">
        <v>46</v>
      </c>
      <c r="AG13" s="146" t="s">
        <v>46</v>
      </c>
      <c r="AH13" s="146" t="s">
        <v>46</v>
      </c>
      <c r="AI13" s="146" t="s">
        <v>46</v>
      </c>
      <c r="AJ13" s="146" t="s">
        <v>46</v>
      </c>
      <c r="AK13" s="146" t="s">
        <v>46</v>
      </c>
      <c r="AL13" s="146" t="s">
        <v>46</v>
      </c>
      <c r="AM13" s="146" t="s">
        <v>46</v>
      </c>
      <c r="AN13" s="80"/>
      <c r="AO13" s="79" t="s">
        <v>203</v>
      </c>
      <c r="AP13" s="56">
        <v>9</v>
      </c>
      <c r="AQ13" s="56">
        <v>9</v>
      </c>
      <c r="AR13" s="56">
        <v>2</v>
      </c>
      <c r="AS13" s="56">
        <v>16</v>
      </c>
    </row>
    <row r="14" spans="1:45" ht="12.75">
      <c r="A14" s="66" t="s">
        <v>6</v>
      </c>
      <c r="B14" s="233">
        <v>324</v>
      </c>
      <c r="C14" s="215">
        <v>4</v>
      </c>
      <c r="D14" s="215" t="s">
        <v>21</v>
      </c>
      <c r="E14" s="215">
        <v>44</v>
      </c>
      <c r="F14" s="215">
        <v>1</v>
      </c>
      <c r="G14" s="215">
        <v>534</v>
      </c>
      <c r="H14" s="215">
        <v>2</v>
      </c>
      <c r="I14" s="215" t="s">
        <v>21</v>
      </c>
      <c r="J14" s="215">
        <v>3</v>
      </c>
      <c r="K14" s="215">
        <v>1</v>
      </c>
      <c r="L14" s="225">
        <v>7</v>
      </c>
      <c r="M14" s="73">
        <v>11</v>
      </c>
      <c r="N14" s="73">
        <v>64</v>
      </c>
      <c r="O14" s="73">
        <v>16</v>
      </c>
      <c r="P14" s="73">
        <v>46</v>
      </c>
      <c r="Q14" s="73">
        <v>185</v>
      </c>
      <c r="R14" s="73">
        <v>261</v>
      </c>
      <c r="S14" s="73">
        <v>152</v>
      </c>
      <c r="T14" s="73">
        <v>89</v>
      </c>
      <c r="U14" s="73">
        <v>55</v>
      </c>
      <c r="V14" s="73">
        <v>19</v>
      </c>
      <c r="W14" s="73">
        <v>8</v>
      </c>
      <c r="X14" s="73">
        <v>2</v>
      </c>
      <c r="Y14" s="73">
        <v>12</v>
      </c>
      <c r="Z14" s="213" t="s">
        <v>58</v>
      </c>
      <c r="AA14" s="215">
        <v>448</v>
      </c>
      <c r="AB14" s="215">
        <v>471</v>
      </c>
      <c r="AC14" s="225">
        <v>1</v>
      </c>
      <c r="AD14" s="221">
        <v>205</v>
      </c>
      <c r="AE14" s="222">
        <v>701</v>
      </c>
      <c r="AF14" s="223">
        <v>14</v>
      </c>
      <c r="AG14" s="147">
        <f aca="true" t="shared" si="2" ref="AG14:AM14">SUM(AG15:AG23)</f>
        <v>730</v>
      </c>
      <c r="AH14" s="147">
        <f t="shared" si="2"/>
        <v>97</v>
      </c>
      <c r="AI14" s="147">
        <f t="shared" si="2"/>
        <v>2</v>
      </c>
      <c r="AJ14" s="147">
        <f t="shared" si="2"/>
        <v>39</v>
      </c>
      <c r="AK14" s="147">
        <f t="shared" si="2"/>
        <v>0</v>
      </c>
      <c r="AL14" s="147">
        <f t="shared" si="2"/>
        <v>6</v>
      </c>
      <c r="AM14" s="147">
        <f t="shared" si="2"/>
        <v>46</v>
      </c>
      <c r="AN14" s="80"/>
      <c r="AO14" s="79" t="s">
        <v>204</v>
      </c>
      <c r="AP14" s="56">
        <v>22</v>
      </c>
      <c r="AQ14" s="56">
        <v>10</v>
      </c>
      <c r="AR14" s="56">
        <v>3</v>
      </c>
      <c r="AS14" s="56">
        <v>56</v>
      </c>
    </row>
    <row r="15" spans="1:45" ht="12.75">
      <c r="A15" s="64" t="s">
        <v>37</v>
      </c>
      <c r="B15" s="219" t="s">
        <v>46</v>
      </c>
      <c r="C15" s="214" t="s">
        <v>46</v>
      </c>
      <c r="D15" s="214" t="s">
        <v>46</v>
      </c>
      <c r="E15" s="214" t="s">
        <v>46</v>
      </c>
      <c r="F15" s="214" t="s">
        <v>46</v>
      </c>
      <c r="G15" s="214" t="s">
        <v>46</v>
      </c>
      <c r="H15" s="214" t="s">
        <v>46</v>
      </c>
      <c r="I15" s="214" t="s">
        <v>46</v>
      </c>
      <c r="J15" s="214" t="s">
        <v>46</v>
      </c>
      <c r="K15" s="214" t="s">
        <v>46</v>
      </c>
      <c r="L15" s="220" t="s">
        <v>46</v>
      </c>
      <c r="M15" s="69" t="s">
        <v>46</v>
      </c>
      <c r="N15" s="69" t="s">
        <v>46</v>
      </c>
      <c r="O15" s="69" t="s">
        <v>46</v>
      </c>
      <c r="P15" s="69" t="s">
        <v>46</v>
      </c>
      <c r="Q15" s="69" t="s">
        <v>46</v>
      </c>
      <c r="R15" s="69" t="s">
        <v>46</v>
      </c>
      <c r="S15" s="69" t="s">
        <v>46</v>
      </c>
      <c r="T15" s="69" t="s">
        <v>46</v>
      </c>
      <c r="U15" s="69" t="s">
        <v>46</v>
      </c>
      <c r="V15" s="69" t="s">
        <v>46</v>
      </c>
      <c r="W15" s="69" t="s">
        <v>46</v>
      </c>
      <c r="X15" s="69" t="s">
        <v>46</v>
      </c>
      <c r="Y15" s="69" t="s">
        <v>46</v>
      </c>
      <c r="Z15" s="216" t="s">
        <v>59</v>
      </c>
      <c r="AA15" s="214" t="s">
        <v>46</v>
      </c>
      <c r="AB15" s="214" t="s">
        <v>46</v>
      </c>
      <c r="AC15" s="220" t="s">
        <v>46</v>
      </c>
      <c r="AD15" s="219" t="s">
        <v>46</v>
      </c>
      <c r="AE15" s="214" t="s">
        <v>46</v>
      </c>
      <c r="AF15" s="220" t="s">
        <v>46</v>
      </c>
      <c r="AG15" s="146" t="s">
        <v>46</v>
      </c>
      <c r="AH15" s="146" t="s">
        <v>46</v>
      </c>
      <c r="AI15" s="146" t="s">
        <v>46</v>
      </c>
      <c r="AJ15" s="146" t="s">
        <v>46</v>
      </c>
      <c r="AK15" s="146" t="s">
        <v>46</v>
      </c>
      <c r="AL15" s="146" t="s">
        <v>46</v>
      </c>
      <c r="AM15" s="146" t="s">
        <v>46</v>
      </c>
      <c r="AN15" s="80"/>
      <c r="AO15" s="79" t="s">
        <v>205</v>
      </c>
      <c r="AP15" s="56">
        <v>25</v>
      </c>
      <c r="AQ15" s="56">
        <v>23</v>
      </c>
      <c r="AR15" s="56">
        <v>12</v>
      </c>
      <c r="AS15" s="56">
        <v>7</v>
      </c>
    </row>
    <row r="16" spans="1:45" ht="12.75">
      <c r="A16" s="64" t="s">
        <v>38</v>
      </c>
      <c r="B16" s="219" t="s">
        <v>46</v>
      </c>
      <c r="C16" s="214" t="s">
        <v>46</v>
      </c>
      <c r="D16" s="214" t="s">
        <v>46</v>
      </c>
      <c r="E16" s="214" t="s">
        <v>46</v>
      </c>
      <c r="F16" s="214" t="s">
        <v>46</v>
      </c>
      <c r="G16" s="214" t="s">
        <v>46</v>
      </c>
      <c r="H16" s="214" t="s">
        <v>46</v>
      </c>
      <c r="I16" s="214" t="s">
        <v>46</v>
      </c>
      <c r="J16" s="214" t="s">
        <v>46</v>
      </c>
      <c r="K16" s="214" t="s">
        <v>46</v>
      </c>
      <c r="L16" s="220" t="s">
        <v>46</v>
      </c>
      <c r="M16" s="69" t="s">
        <v>46</v>
      </c>
      <c r="N16" s="69" t="s">
        <v>46</v>
      </c>
      <c r="O16" s="69" t="s">
        <v>46</v>
      </c>
      <c r="P16" s="69" t="s">
        <v>46</v>
      </c>
      <c r="Q16" s="69" t="s">
        <v>46</v>
      </c>
      <c r="R16" s="69" t="s">
        <v>46</v>
      </c>
      <c r="S16" s="69" t="s">
        <v>46</v>
      </c>
      <c r="T16" s="69" t="s">
        <v>46</v>
      </c>
      <c r="U16" s="69" t="s">
        <v>46</v>
      </c>
      <c r="V16" s="69" t="s">
        <v>46</v>
      </c>
      <c r="W16" s="69" t="s">
        <v>46</v>
      </c>
      <c r="X16" s="69" t="s">
        <v>46</v>
      </c>
      <c r="Y16" s="69" t="s">
        <v>46</v>
      </c>
      <c r="Z16" s="216" t="s">
        <v>60</v>
      </c>
      <c r="AA16" s="214" t="s">
        <v>46</v>
      </c>
      <c r="AB16" s="214" t="s">
        <v>46</v>
      </c>
      <c r="AC16" s="220" t="s">
        <v>46</v>
      </c>
      <c r="AD16" s="219" t="s">
        <v>46</v>
      </c>
      <c r="AE16" s="214" t="s">
        <v>46</v>
      </c>
      <c r="AF16" s="220" t="s">
        <v>46</v>
      </c>
      <c r="AG16" s="146" t="s">
        <v>46</v>
      </c>
      <c r="AH16" s="146" t="s">
        <v>46</v>
      </c>
      <c r="AI16" s="146" t="s">
        <v>46</v>
      </c>
      <c r="AJ16" s="146" t="s">
        <v>46</v>
      </c>
      <c r="AK16" s="146" t="s">
        <v>46</v>
      </c>
      <c r="AL16" s="146" t="s">
        <v>46</v>
      </c>
      <c r="AM16" s="146" t="s">
        <v>46</v>
      </c>
      <c r="AN16" s="80"/>
      <c r="AO16" s="79" t="s">
        <v>226</v>
      </c>
      <c r="AP16" s="56">
        <v>139</v>
      </c>
      <c r="AQ16" s="56">
        <v>55</v>
      </c>
      <c r="AR16" s="56">
        <v>25</v>
      </c>
      <c r="AS16" s="56">
        <v>35</v>
      </c>
    </row>
    <row r="17" spans="1:45" ht="12.75">
      <c r="A17" s="64" t="s">
        <v>39</v>
      </c>
      <c r="B17" s="219" t="s">
        <v>48</v>
      </c>
      <c r="C17" s="214" t="s">
        <v>48</v>
      </c>
      <c r="D17" s="214" t="s">
        <v>48</v>
      </c>
      <c r="E17" s="214" t="s">
        <v>48</v>
      </c>
      <c r="F17" s="214" t="s">
        <v>48</v>
      </c>
      <c r="G17" s="214" t="s">
        <v>48</v>
      </c>
      <c r="H17" s="214" t="s">
        <v>48</v>
      </c>
      <c r="I17" s="214" t="s">
        <v>48</v>
      </c>
      <c r="J17" s="214" t="s">
        <v>48</v>
      </c>
      <c r="K17" s="214" t="s">
        <v>48</v>
      </c>
      <c r="L17" s="220" t="s">
        <v>48</v>
      </c>
      <c r="M17" s="69" t="s">
        <v>48</v>
      </c>
      <c r="N17" s="69" t="s">
        <v>48</v>
      </c>
      <c r="O17" s="69" t="s">
        <v>48</v>
      </c>
      <c r="P17" s="69" t="s">
        <v>48</v>
      </c>
      <c r="Q17" s="69" t="s">
        <v>48</v>
      </c>
      <c r="R17" s="69" t="s">
        <v>48</v>
      </c>
      <c r="S17" s="69" t="s">
        <v>48</v>
      </c>
      <c r="T17" s="69" t="s">
        <v>48</v>
      </c>
      <c r="U17" s="69" t="s">
        <v>48</v>
      </c>
      <c r="V17" s="69" t="s">
        <v>48</v>
      </c>
      <c r="W17" s="69" t="s">
        <v>48</v>
      </c>
      <c r="X17" s="69" t="s">
        <v>48</v>
      </c>
      <c r="Y17" s="69" t="s">
        <v>48</v>
      </c>
      <c r="Z17" s="216" t="s">
        <v>61</v>
      </c>
      <c r="AA17" s="214" t="s">
        <v>48</v>
      </c>
      <c r="AB17" s="214" t="s">
        <v>48</v>
      </c>
      <c r="AC17" s="220" t="s">
        <v>48</v>
      </c>
      <c r="AD17" s="219" t="s">
        <v>48</v>
      </c>
      <c r="AE17" s="214" t="s">
        <v>48</v>
      </c>
      <c r="AF17" s="220" t="s">
        <v>48</v>
      </c>
      <c r="AG17" s="146" t="s">
        <v>48</v>
      </c>
      <c r="AH17" s="146" t="s">
        <v>48</v>
      </c>
      <c r="AI17" s="146" t="s">
        <v>48</v>
      </c>
      <c r="AJ17" s="146" t="s">
        <v>48</v>
      </c>
      <c r="AK17" s="146" t="s">
        <v>48</v>
      </c>
      <c r="AL17" s="146" t="s">
        <v>48</v>
      </c>
      <c r="AM17" s="146" t="s">
        <v>48</v>
      </c>
      <c r="AN17" s="80"/>
      <c r="AO17" s="79" t="s">
        <v>121</v>
      </c>
      <c r="AP17" s="56">
        <v>64</v>
      </c>
      <c r="AQ17" s="56">
        <v>73</v>
      </c>
      <c r="AR17" s="56">
        <v>25</v>
      </c>
      <c r="AS17" s="56">
        <v>181</v>
      </c>
    </row>
    <row r="18" spans="1:45" ht="12.75">
      <c r="A18" s="64" t="s">
        <v>7</v>
      </c>
      <c r="B18" s="219">
        <v>1</v>
      </c>
      <c r="C18" s="214">
        <v>1</v>
      </c>
      <c r="D18" s="214" t="s">
        <v>21</v>
      </c>
      <c r="E18" s="214" t="s">
        <v>21</v>
      </c>
      <c r="F18" s="214" t="s">
        <v>21</v>
      </c>
      <c r="G18" s="214">
        <v>1</v>
      </c>
      <c r="H18" s="214" t="s">
        <v>21</v>
      </c>
      <c r="I18" s="214" t="s">
        <v>21</v>
      </c>
      <c r="J18" s="214" t="s">
        <v>21</v>
      </c>
      <c r="K18" s="214" t="s">
        <v>21</v>
      </c>
      <c r="L18" s="220" t="s">
        <v>21</v>
      </c>
      <c r="M18" s="69" t="s">
        <v>21</v>
      </c>
      <c r="N18" s="69" t="s">
        <v>21</v>
      </c>
      <c r="O18" s="69" t="s">
        <v>21</v>
      </c>
      <c r="P18" s="69" t="s">
        <v>21</v>
      </c>
      <c r="Q18" s="69">
        <v>1</v>
      </c>
      <c r="R18" s="69" t="s">
        <v>21</v>
      </c>
      <c r="S18" s="69" t="s">
        <v>21</v>
      </c>
      <c r="T18" s="69">
        <v>1</v>
      </c>
      <c r="U18" s="69">
        <v>1</v>
      </c>
      <c r="V18" s="69" t="s">
        <v>21</v>
      </c>
      <c r="W18" s="69" t="s">
        <v>21</v>
      </c>
      <c r="X18" s="69" t="s">
        <v>21</v>
      </c>
      <c r="Y18" s="69" t="s">
        <v>21</v>
      </c>
      <c r="Z18" s="216" t="s">
        <v>62</v>
      </c>
      <c r="AA18" s="214">
        <v>2</v>
      </c>
      <c r="AB18" s="214">
        <v>1</v>
      </c>
      <c r="AC18" s="220" t="s">
        <v>21</v>
      </c>
      <c r="AD18" s="219">
        <v>3</v>
      </c>
      <c r="AE18" s="214" t="s">
        <v>21</v>
      </c>
      <c r="AF18" s="220" t="s">
        <v>21</v>
      </c>
      <c r="AG18" s="148">
        <v>2</v>
      </c>
      <c r="AH18" s="149" t="s">
        <v>21</v>
      </c>
      <c r="AI18" s="149" t="s">
        <v>21</v>
      </c>
      <c r="AJ18" s="148">
        <v>1</v>
      </c>
      <c r="AK18" s="149" t="s">
        <v>21</v>
      </c>
      <c r="AL18" s="149" t="s">
        <v>21</v>
      </c>
      <c r="AM18" s="149" t="s">
        <v>21</v>
      </c>
      <c r="AN18" s="80"/>
      <c r="AO18" s="82" t="s">
        <v>118</v>
      </c>
      <c r="AP18" s="83" t="s">
        <v>197</v>
      </c>
      <c r="AQ18" s="83" t="s">
        <v>197</v>
      </c>
      <c r="AR18" s="83" t="s">
        <v>197</v>
      </c>
      <c r="AS18" s="83" t="s">
        <v>197</v>
      </c>
    </row>
    <row r="19" spans="1:45" ht="12.75">
      <c r="A19" s="64" t="s">
        <v>40</v>
      </c>
      <c r="B19" s="219">
        <v>16</v>
      </c>
      <c r="C19" s="214">
        <v>2</v>
      </c>
      <c r="D19" s="214" t="s">
        <v>21</v>
      </c>
      <c r="E19" s="214">
        <v>5</v>
      </c>
      <c r="F19" s="214" t="s">
        <v>21</v>
      </c>
      <c r="G19" s="214">
        <v>37</v>
      </c>
      <c r="H19" s="214" t="s">
        <v>21</v>
      </c>
      <c r="I19" s="214" t="s">
        <v>21</v>
      </c>
      <c r="J19" s="214">
        <v>3</v>
      </c>
      <c r="K19" s="214" t="s">
        <v>21</v>
      </c>
      <c r="L19" s="220" t="s">
        <v>21</v>
      </c>
      <c r="M19" s="69" t="s">
        <v>21</v>
      </c>
      <c r="N19" s="69">
        <v>1</v>
      </c>
      <c r="O19" s="69">
        <v>1</v>
      </c>
      <c r="P19" s="69">
        <v>2</v>
      </c>
      <c r="Q19" s="69">
        <v>12</v>
      </c>
      <c r="R19" s="69">
        <v>27</v>
      </c>
      <c r="S19" s="69">
        <v>8</v>
      </c>
      <c r="T19" s="69">
        <v>8</v>
      </c>
      <c r="U19" s="69">
        <v>3</v>
      </c>
      <c r="V19" s="69">
        <v>1</v>
      </c>
      <c r="W19" s="69" t="s">
        <v>21</v>
      </c>
      <c r="X19" s="69" t="s">
        <v>21</v>
      </c>
      <c r="Y19" s="69" t="s">
        <v>21</v>
      </c>
      <c r="Z19" s="216" t="s">
        <v>63</v>
      </c>
      <c r="AA19" s="214">
        <v>42</v>
      </c>
      <c r="AB19" s="214">
        <v>21</v>
      </c>
      <c r="AC19" s="220" t="s">
        <v>21</v>
      </c>
      <c r="AD19" s="219">
        <v>30</v>
      </c>
      <c r="AE19" s="214">
        <v>33</v>
      </c>
      <c r="AF19" s="220" t="s">
        <v>21</v>
      </c>
      <c r="AG19" s="148">
        <v>47</v>
      </c>
      <c r="AH19" s="148">
        <v>9</v>
      </c>
      <c r="AI19" s="149" t="s">
        <v>21</v>
      </c>
      <c r="AJ19" s="148">
        <v>2</v>
      </c>
      <c r="AK19" s="149" t="s">
        <v>21</v>
      </c>
      <c r="AL19" s="149" t="s">
        <v>21</v>
      </c>
      <c r="AM19" s="148">
        <v>5</v>
      </c>
      <c r="AN19" s="80"/>
      <c r="AO19" s="76" t="s">
        <v>132</v>
      </c>
      <c r="AP19" s="56">
        <v>91</v>
      </c>
      <c r="AQ19" s="56">
        <v>100</v>
      </c>
      <c r="AR19" s="56">
        <v>9</v>
      </c>
      <c r="AS19" s="56">
        <v>103</v>
      </c>
    </row>
    <row r="20" spans="1:45" ht="12.75">
      <c r="A20" s="64" t="s">
        <v>8</v>
      </c>
      <c r="B20" s="219">
        <v>257</v>
      </c>
      <c r="C20" s="214" t="s">
        <v>21</v>
      </c>
      <c r="D20" s="214" t="s">
        <v>21</v>
      </c>
      <c r="E20" s="214">
        <v>4</v>
      </c>
      <c r="F20" s="214" t="s">
        <v>21</v>
      </c>
      <c r="G20" s="214">
        <v>279</v>
      </c>
      <c r="H20" s="214" t="s">
        <v>21</v>
      </c>
      <c r="I20" s="214" t="s">
        <v>21</v>
      </c>
      <c r="J20" s="214" t="s">
        <v>21</v>
      </c>
      <c r="K20" s="214" t="s">
        <v>21</v>
      </c>
      <c r="L20" s="220" t="s">
        <v>21</v>
      </c>
      <c r="M20" s="69">
        <v>9</v>
      </c>
      <c r="N20" s="69">
        <v>44</v>
      </c>
      <c r="O20" s="69">
        <v>11</v>
      </c>
      <c r="P20" s="69">
        <v>34</v>
      </c>
      <c r="Q20" s="69">
        <v>105</v>
      </c>
      <c r="R20" s="69">
        <v>139</v>
      </c>
      <c r="S20" s="69">
        <v>88</v>
      </c>
      <c r="T20" s="69">
        <v>56</v>
      </c>
      <c r="U20" s="69">
        <v>30</v>
      </c>
      <c r="V20" s="69">
        <v>10</v>
      </c>
      <c r="W20" s="69">
        <v>2</v>
      </c>
      <c r="X20" s="69">
        <v>2</v>
      </c>
      <c r="Y20" s="69">
        <v>10</v>
      </c>
      <c r="Z20" s="216" t="s">
        <v>64</v>
      </c>
      <c r="AA20" s="214">
        <v>245</v>
      </c>
      <c r="AB20" s="214">
        <v>295</v>
      </c>
      <c r="AC20" s="220" t="s">
        <v>21</v>
      </c>
      <c r="AD20" s="219">
        <v>21</v>
      </c>
      <c r="AE20" s="214">
        <v>519</v>
      </c>
      <c r="AF20" s="220" t="s">
        <v>21</v>
      </c>
      <c r="AG20" s="146">
        <v>504</v>
      </c>
      <c r="AH20" s="150" t="s">
        <v>21</v>
      </c>
      <c r="AI20" s="150" t="s">
        <v>21</v>
      </c>
      <c r="AJ20" s="146">
        <v>19</v>
      </c>
      <c r="AK20" s="150" t="s">
        <v>21</v>
      </c>
      <c r="AL20" s="150" t="s">
        <v>21</v>
      </c>
      <c r="AM20" s="146">
        <v>17</v>
      </c>
      <c r="AN20" s="80"/>
      <c r="AO20" s="78" t="s">
        <v>97</v>
      </c>
      <c r="AP20" s="56">
        <v>533</v>
      </c>
      <c r="AQ20" s="56">
        <v>724</v>
      </c>
      <c r="AR20" s="56">
        <v>269</v>
      </c>
      <c r="AS20" s="56">
        <v>1034</v>
      </c>
    </row>
    <row r="21" spans="1:45" ht="12.75">
      <c r="A21" s="64" t="s">
        <v>9</v>
      </c>
      <c r="B21" s="219" t="s">
        <v>46</v>
      </c>
      <c r="C21" s="214" t="s">
        <v>46</v>
      </c>
      <c r="D21" s="214" t="s">
        <v>46</v>
      </c>
      <c r="E21" s="214" t="s">
        <v>46</v>
      </c>
      <c r="F21" s="214" t="s">
        <v>46</v>
      </c>
      <c r="G21" s="214" t="s">
        <v>46</v>
      </c>
      <c r="H21" s="214" t="s">
        <v>46</v>
      </c>
      <c r="I21" s="214" t="s">
        <v>46</v>
      </c>
      <c r="J21" s="214" t="s">
        <v>46</v>
      </c>
      <c r="K21" s="214" t="s">
        <v>46</v>
      </c>
      <c r="L21" s="220" t="s">
        <v>46</v>
      </c>
      <c r="M21" s="69" t="s">
        <v>46</v>
      </c>
      <c r="N21" s="69" t="s">
        <v>46</v>
      </c>
      <c r="O21" s="69" t="s">
        <v>46</v>
      </c>
      <c r="P21" s="69" t="s">
        <v>46</v>
      </c>
      <c r="Q21" s="69" t="s">
        <v>46</v>
      </c>
      <c r="R21" s="69" t="s">
        <v>46</v>
      </c>
      <c r="S21" s="69" t="s">
        <v>46</v>
      </c>
      <c r="T21" s="69" t="s">
        <v>46</v>
      </c>
      <c r="U21" s="69" t="s">
        <v>46</v>
      </c>
      <c r="V21" s="69" t="s">
        <v>46</v>
      </c>
      <c r="W21" s="69" t="s">
        <v>46</v>
      </c>
      <c r="X21" s="69" t="s">
        <v>46</v>
      </c>
      <c r="Y21" s="69" t="s">
        <v>46</v>
      </c>
      <c r="Z21" s="216" t="s">
        <v>65</v>
      </c>
      <c r="AA21" s="214" t="s">
        <v>46</v>
      </c>
      <c r="AB21" s="214" t="s">
        <v>46</v>
      </c>
      <c r="AC21" s="220" t="s">
        <v>46</v>
      </c>
      <c r="AD21" s="219" t="s">
        <v>46</v>
      </c>
      <c r="AE21" s="214" t="s">
        <v>46</v>
      </c>
      <c r="AF21" s="220" t="s">
        <v>46</v>
      </c>
      <c r="AG21" s="146" t="s">
        <v>46</v>
      </c>
      <c r="AH21" s="146" t="s">
        <v>46</v>
      </c>
      <c r="AI21" s="146" t="s">
        <v>46</v>
      </c>
      <c r="AJ21" s="146" t="s">
        <v>46</v>
      </c>
      <c r="AK21" s="146" t="s">
        <v>46</v>
      </c>
      <c r="AL21" s="146" t="s">
        <v>46</v>
      </c>
      <c r="AM21" s="146" t="s">
        <v>46</v>
      </c>
      <c r="AN21" s="80"/>
      <c r="AO21" s="78" t="s">
        <v>98</v>
      </c>
      <c r="AP21" s="56">
        <v>130</v>
      </c>
      <c r="AQ21" s="56">
        <v>118</v>
      </c>
      <c r="AR21" s="56">
        <v>49</v>
      </c>
      <c r="AS21" s="56">
        <v>145</v>
      </c>
    </row>
    <row r="22" spans="1:45" ht="12.75">
      <c r="A22" s="64" t="s">
        <v>10</v>
      </c>
      <c r="B22" s="219">
        <v>9</v>
      </c>
      <c r="C22" s="214" t="s">
        <v>21</v>
      </c>
      <c r="D22" s="214" t="s">
        <v>21</v>
      </c>
      <c r="E22" s="214" t="s">
        <v>21</v>
      </c>
      <c r="F22" s="214" t="s">
        <v>21</v>
      </c>
      <c r="G22" s="214">
        <v>122</v>
      </c>
      <c r="H22" s="214" t="s">
        <v>21</v>
      </c>
      <c r="I22" s="214" t="s">
        <v>21</v>
      </c>
      <c r="J22" s="214" t="s">
        <v>21</v>
      </c>
      <c r="K22" s="214" t="s">
        <v>21</v>
      </c>
      <c r="L22" s="220" t="s">
        <v>21</v>
      </c>
      <c r="M22" s="69">
        <v>1</v>
      </c>
      <c r="N22" s="69">
        <v>7</v>
      </c>
      <c r="O22" s="69" t="s">
        <v>21</v>
      </c>
      <c r="P22" s="69">
        <v>4</v>
      </c>
      <c r="Q22" s="69">
        <v>35</v>
      </c>
      <c r="R22" s="69">
        <v>44</v>
      </c>
      <c r="S22" s="69">
        <v>28</v>
      </c>
      <c r="T22" s="69">
        <v>5</v>
      </c>
      <c r="U22" s="69">
        <v>6</v>
      </c>
      <c r="V22" s="69">
        <v>1</v>
      </c>
      <c r="W22" s="69" t="s">
        <v>21</v>
      </c>
      <c r="X22" s="69" t="s">
        <v>21</v>
      </c>
      <c r="Y22" s="69" t="s">
        <v>21</v>
      </c>
      <c r="Z22" s="216" t="s">
        <v>66</v>
      </c>
      <c r="AA22" s="214">
        <v>52</v>
      </c>
      <c r="AB22" s="214">
        <v>79</v>
      </c>
      <c r="AC22" s="220" t="s">
        <v>21</v>
      </c>
      <c r="AD22" s="219">
        <v>72</v>
      </c>
      <c r="AE22" s="214">
        <v>59</v>
      </c>
      <c r="AF22" s="220" t="s">
        <v>21</v>
      </c>
      <c r="AG22" s="148">
        <v>125</v>
      </c>
      <c r="AH22" s="149" t="s">
        <v>21</v>
      </c>
      <c r="AI22" s="149" t="s">
        <v>21</v>
      </c>
      <c r="AJ22" s="148">
        <v>6</v>
      </c>
      <c r="AK22" s="149" t="s">
        <v>21</v>
      </c>
      <c r="AL22" s="149" t="s">
        <v>21</v>
      </c>
      <c r="AM22" s="149" t="s">
        <v>21</v>
      </c>
      <c r="AN22" s="80"/>
      <c r="AO22" s="78" t="s">
        <v>99</v>
      </c>
      <c r="AP22" s="56">
        <v>191</v>
      </c>
      <c r="AQ22" s="56">
        <v>109</v>
      </c>
      <c r="AR22" s="56">
        <v>37</v>
      </c>
      <c r="AS22" s="56">
        <v>229</v>
      </c>
    </row>
    <row r="23" spans="1:45" ht="12.75">
      <c r="A23" s="64" t="s">
        <v>11</v>
      </c>
      <c r="B23" s="219">
        <v>41</v>
      </c>
      <c r="C23" s="214">
        <v>1</v>
      </c>
      <c r="D23" s="214" t="s">
        <v>21</v>
      </c>
      <c r="E23" s="214">
        <v>35</v>
      </c>
      <c r="F23" s="214">
        <v>1</v>
      </c>
      <c r="G23" s="214">
        <v>95</v>
      </c>
      <c r="H23" s="214">
        <v>2</v>
      </c>
      <c r="I23" s="214" t="s">
        <v>21</v>
      </c>
      <c r="J23" s="214" t="s">
        <v>21</v>
      </c>
      <c r="K23" s="214">
        <v>1</v>
      </c>
      <c r="L23" s="220">
        <v>7</v>
      </c>
      <c r="M23" s="69">
        <v>1</v>
      </c>
      <c r="N23" s="69">
        <v>12</v>
      </c>
      <c r="O23" s="69">
        <v>4</v>
      </c>
      <c r="P23" s="69">
        <v>6</v>
      </c>
      <c r="Q23" s="69">
        <v>32</v>
      </c>
      <c r="R23" s="69">
        <v>51</v>
      </c>
      <c r="S23" s="69">
        <v>28</v>
      </c>
      <c r="T23" s="69">
        <v>19</v>
      </c>
      <c r="U23" s="69">
        <v>15</v>
      </c>
      <c r="V23" s="69">
        <v>7</v>
      </c>
      <c r="W23" s="69">
        <v>6</v>
      </c>
      <c r="X23" s="69" t="s">
        <v>21</v>
      </c>
      <c r="Y23" s="69">
        <v>2</v>
      </c>
      <c r="Z23" s="216" t="s">
        <v>67</v>
      </c>
      <c r="AA23" s="214">
        <v>107</v>
      </c>
      <c r="AB23" s="214">
        <v>75</v>
      </c>
      <c r="AC23" s="220">
        <v>1</v>
      </c>
      <c r="AD23" s="219">
        <v>79</v>
      </c>
      <c r="AE23" s="214">
        <v>90</v>
      </c>
      <c r="AF23" s="220">
        <v>14</v>
      </c>
      <c r="AG23" s="148">
        <v>52</v>
      </c>
      <c r="AH23" s="148">
        <v>88</v>
      </c>
      <c r="AI23" s="148">
        <v>2</v>
      </c>
      <c r="AJ23" s="148">
        <v>11</v>
      </c>
      <c r="AK23" s="148">
        <v>0</v>
      </c>
      <c r="AL23" s="148">
        <v>6</v>
      </c>
      <c r="AM23" s="148">
        <v>24</v>
      </c>
      <c r="AN23" s="80"/>
      <c r="AO23" s="78" t="s">
        <v>100</v>
      </c>
      <c r="AP23" s="56">
        <v>587</v>
      </c>
      <c r="AQ23" s="56">
        <v>215</v>
      </c>
      <c r="AR23" s="56">
        <v>79</v>
      </c>
      <c r="AS23" s="56">
        <v>607</v>
      </c>
    </row>
    <row r="24" spans="1:45" ht="12.75">
      <c r="A24" s="66" t="s">
        <v>12</v>
      </c>
      <c r="B24" s="233">
        <v>653</v>
      </c>
      <c r="C24" s="215">
        <v>38</v>
      </c>
      <c r="D24" s="215">
        <v>16</v>
      </c>
      <c r="E24" s="215">
        <v>1198</v>
      </c>
      <c r="F24" s="215">
        <v>1</v>
      </c>
      <c r="G24" s="215">
        <v>915</v>
      </c>
      <c r="H24" s="215">
        <v>5</v>
      </c>
      <c r="I24" s="215">
        <v>14</v>
      </c>
      <c r="J24" s="215">
        <v>11</v>
      </c>
      <c r="K24" s="215">
        <v>14</v>
      </c>
      <c r="L24" s="225">
        <v>113</v>
      </c>
      <c r="M24" s="73">
        <v>23</v>
      </c>
      <c r="N24" s="73">
        <v>290</v>
      </c>
      <c r="O24" s="73">
        <v>64</v>
      </c>
      <c r="P24" s="73">
        <v>95</v>
      </c>
      <c r="Q24" s="73">
        <v>218</v>
      </c>
      <c r="R24" s="73">
        <v>629</v>
      </c>
      <c r="S24" s="73">
        <v>569</v>
      </c>
      <c r="T24" s="73">
        <v>512</v>
      </c>
      <c r="U24" s="73">
        <v>322</v>
      </c>
      <c r="V24" s="73">
        <v>159</v>
      </c>
      <c r="W24" s="73">
        <v>48</v>
      </c>
      <c r="X24" s="73">
        <v>24</v>
      </c>
      <c r="Y24" s="73">
        <v>25</v>
      </c>
      <c r="Z24" s="213" t="s">
        <v>66</v>
      </c>
      <c r="AA24" s="215">
        <v>1945</v>
      </c>
      <c r="AB24" s="215">
        <v>1020</v>
      </c>
      <c r="AC24" s="225">
        <v>13</v>
      </c>
      <c r="AD24" s="221">
        <v>1423</v>
      </c>
      <c r="AE24" s="222">
        <v>1252</v>
      </c>
      <c r="AF24" s="223">
        <v>303</v>
      </c>
      <c r="AG24" s="147">
        <f aca="true" t="shared" si="3" ref="AG24:AM24">SUM(AG25:AG28)</f>
        <v>1251</v>
      </c>
      <c r="AH24" s="147">
        <f t="shared" si="3"/>
        <v>117</v>
      </c>
      <c r="AI24" s="147">
        <f t="shared" si="3"/>
        <v>4</v>
      </c>
      <c r="AJ24" s="147">
        <f t="shared" si="3"/>
        <v>51</v>
      </c>
      <c r="AK24" s="147">
        <f t="shared" si="3"/>
        <v>4</v>
      </c>
      <c r="AL24" s="147">
        <f t="shared" si="3"/>
        <v>56</v>
      </c>
      <c r="AM24" s="147">
        <f t="shared" si="3"/>
        <v>1495</v>
      </c>
      <c r="AN24" s="80"/>
      <c r="AO24" s="78" t="s">
        <v>101</v>
      </c>
      <c r="AP24" s="56">
        <v>1381</v>
      </c>
      <c r="AQ24" s="56">
        <v>460</v>
      </c>
      <c r="AR24" s="56">
        <v>185</v>
      </c>
      <c r="AS24" s="56">
        <v>978</v>
      </c>
    </row>
    <row r="25" spans="1:45" ht="12.75">
      <c r="A25" s="65" t="s">
        <v>13</v>
      </c>
      <c r="B25" s="219">
        <v>34</v>
      </c>
      <c r="C25" s="214" t="s">
        <v>21</v>
      </c>
      <c r="D25" s="214" t="s">
        <v>21</v>
      </c>
      <c r="E25" s="214">
        <v>9</v>
      </c>
      <c r="F25" s="214" t="s">
        <v>21</v>
      </c>
      <c r="G25" s="214">
        <v>145</v>
      </c>
      <c r="H25" s="214">
        <v>2</v>
      </c>
      <c r="I25" s="214" t="s">
        <v>21</v>
      </c>
      <c r="J25" s="214" t="s">
        <v>21</v>
      </c>
      <c r="K25" s="214">
        <v>5</v>
      </c>
      <c r="L25" s="220" t="s">
        <v>21</v>
      </c>
      <c r="M25" s="69">
        <v>1</v>
      </c>
      <c r="N25" s="69">
        <v>18</v>
      </c>
      <c r="O25" s="69">
        <v>5</v>
      </c>
      <c r="P25" s="69">
        <v>11</v>
      </c>
      <c r="Q25" s="69">
        <v>23</v>
      </c>
      <c r="R25" s="69">
        <v>63</v>
      </c>
      <c r="S25" s="69">
        <v>43</v>
      </c>
      <c r="T25" s="69">
        <v>16</v>
      </c>
      <c r="U25" s="69">
        <v>8</v>
      </c>
      <c r="V25" s="69">
        <v>1</v>
      </c>
      <c r="W25" s="69">
        <v>1</v>
      </c>
      <c r="X25" s="69">
        <v>3</v>
      </c>
      <c r="Y25" s="69">
        <v>2</v>
      </c>
      <c r="Z25" s="216" t="s">
        <v>68</v>
      </c>
      <c r="AA25" s="214">
        <v>98</v>
      </c>
      <c r="AB25" s="214">
        <v>97</v>
      </c>
      <c r="AC25" s="220" t="s">
        <v>21</v>
      </c>
      <c r="AD25" s="219">
        <v>70</v>
      </c>
      <c r="AE25" s="214">
        <v>125</v>
      </c>
      <c r="AF25" s="220" t="s">
        <v>21</v>
      </c>
      <c r="AG25" s="148">
        <v>169</v>
      </c>
      <c r="AH25" s="149" t="s">
        <v>21</v>
      </c>
      <c r="AI25" s="149" t="s">
        <v>21</v>
      </c>
      <c r="AJ25" s="148">
        <v>6</v>
      </c>
      <c r="AK25" s="149" t="s">
        <v>21</v>
      </c>
      <c r="AL25" s="148">
        <v>17</v>
      </c>
      <c r="AM25" s="148">
        <v>3</v>
      </c>
      <c r="AN25" s="80"/>
      <c r="AO25" s="78" t="s">
        <v>102</v>
      </c>
      <c r="AP25" s="56">
        <v>1131</v>
      </c>
      <c r="AQ25" s="56">
        <v>331</v>
      </c>
      <c r="AR25" s="56">
        <v>195</v>
      </c>
      <c r="AS25" s="56">
        <v>561</v>
      </c>
    </row>
    <row r="26" spans="1:45" ht="12.75">
      <c r="A26" s="65" t="s">
        <v>41</v>
      </c>
      <c r="B26" s="219">
        <v>89</v>
      </c>
      <c r="C26" s="214">
        <v>31</v>
      </c>
      <c r="D26" s="214">
        <v>1</v>
      </c>
      <c r="E26" s="214">
        <v>42</v>
      </c>
      <c r="F26" s="214" t="s">
        <v>21</v>
      </c>
      <c r="G26" s="214">
        <v>242</v>
      </c>
      <c r="H26" s="214">
        <v>1</v>
      </c>
      <c r="I26" s="214">
        <v>4</v>
      </c>
      <c r="J26" s="214">
        <v>4</v>
      </c>
      <c r="K26" s="214">
        <v>1</v>
      </c>
      <c r="L26" s="220">
        <v>9</v>
      </c>
      <c r="M26" s="69">
        <v>5</v>
      </c>
      <c r="N26" s="69">
        <v>59</v>
      </c>
      <c r="O26" s="69">
        <v>11</v>
      </c>
      <c r="P26" s="69">
        <v>24</v>
      </c>
      <c r="Q26" s="69">
        <v>50</v>
      </c>
      <c r="R26" s="69">
        <v>96</v>
      </c>
      <c r="S26" s="69">
        <v>81</v>
      </c>
      <c r="T26" s="69">
        <v>53</v>
      </c>
      <c r="U26" s="69">
        <v>22</v>
      </c>
      <c r="V26" s="69">
        <v>16</v>
      </c>
      <c r="W26" s="69">
        <v>5</v>
      </c>
      <c r="X26" s="69">
        <v>2</v>
      </c>
      <c r="Y26" s="69" t="s">
        <v>21</v>
      </c>
      <c r="Z26" s="216" t="s">
        <v>69</v>
      </c>
      <c r="AA26" s="214">
        <v>240</v>
      </c>
      <c r="AB26" s="214">
        <v>184</v>
      </c>
      <c r="AC26" s="220" t="s">
        <v>21</v>
      </c>
      <c r="AD26" s="219">
        <v>105</v>
      </c>
      <c r="AE26" s="214">
        <v>317</v>
      </c>
      <c r="AF26" s="220">
        <v>2</v>
      </c>
      <c r="AG26" s="148">
        <v>385</v>
      </c>
      <c r="AH26" s="148">
        <v>16</v>
      </c>
      <c r="AI26" s="148">
        <v>3</v>
      </c>
      <c r="AJ26" s="148">
        <v>16</v>
      </c>
      <c r="AK26" s="148">
        <v>1</v>
      </c>
      <c r="AL26" s="148">
        <v>2</v>
      </c>
      <c r="AM26" s="148">
        <v>1</v>
      </c>
      <c r="AN26" s="80"/>
      <c r="AO26" s="78" t="s">
        <v>103</v>
      </c>
      <c r="AP26" s="56">
        <v>889</v>
      </c>
      <c r="AQ26" s="56">
        <v>229</v>
      </c>
      <c r="AR26" s="56">
        <v>218</v>
      </c>
      <c r="AS26" s="56">
        <v>359</v>
      </c>
    </row>
    <row r="27" spans="1:45" ht="12.75">
      <c r="A27" s="65" t="s">
        <v>14</v>
      </c>
      <c r="B27" s="219">
        <v>74</v>
      </c>
      <c r="C27" s="214">
        <v>3</v>
      </c>
      <c r="D27" s="214" t="s">
        <v>21</v>
      </c>
      <c r="E27" s="214">
        <v>10</v>
      </c>
      <c r="F27" s="214" t="s">
        <v>21</v>
      </c>
      <c r="G27" s="214">
        <v>134</v>
      </c>
      <c r="H27" s="214">
        <v>1</v>
      </c>
      <c r="I27" s="214">
        <v>9</v>
      </c>
      <c r="J27" s="214" t="s">
        <v>21</v>
      </c>
      <c r="K27" s="214" t="s">
        <v>21</v>
      </c>
      <c r="L27" s="220">
        <v>38</v>
      </c>
      <c r="M27" s="69">
        <v>7</v>
      </c>
      <c r="N27" s="69">
        <v>42</v>
      </c>
      <c r="O27" s="69">
        <v>9</v>
      </c>
      <c r="P27" s="69">
        <v>17</v>
      </c>
      <c r="Q27" s="69">
        <v>24</v>
      </c>
      <c r="R27" s="69">
        <v>51</v>
      </c>
      <c r="S27" s="69">
        <v>36</v>
      </c>
      <c r="T27" s="69">
        <v>47</v>
      </c>
      <c r="U27" s="69">
        <v>14</v>
      </c>
      <c r="V27" s="69">
        <v>7</v>
      </c>
      <c r="W27" s="69">
        <v>4</v>
      </c>
      <c r="X27" s="69">
        <v>2</v>
      </c>
      <c r="Y27" s="69">
        <v>9</v>
      </c>
      <c r="Z27" s="216" t="s">
        <v>70</v>
      </c>
      <c r="AA27" s="214">
        <v>137</v>
      </c>
      <c r="AB27" s="214">
        <v>131</v>
      </c>
      <c r="AC27" s="220">
        <v>1</v>
      </c>
      <c r="AD27" s="219">
        <v>11</v>
      </c>
      <c r="AE27" s="214">
        <v>25</v>
      </c>
      <c r="AF27" s="220">
        <v>233</v>
      </c>
      <c r="AG27" s="148">
        <v>164</v>
      </c>
      <c r="AH27" s="148">
        <v>17</v>
      </c>
      <c r="AI27" s="149" t="s">
        <v>21</v>
      </c>
      <c r="AJ27" s="148">
        <v>18</v>
      </c>
      <c r="AK27" s="148">
        <v>2</v>
      </c>
      <c r="AL27" s="148">
        <v>19</v>
      </c>
      <c r="AM27" s="148">
        <v>49</v>
      </c>
      <c r="AN27" s="80"/>
      <c r="AO27" s="78" t="s">
        <v>104</v>
      </c>
      <c r="AP27" s="56">
        <v>549</v>
      </c>
      <c r="AQ27" s="56">
        <v>92</v>
      </c>
      <c r="AR27" s="56">
        <v>142</v>
      </c>
      <c r="AS27" s="56">
        <v>150</v>
      </c>
    </row>
    <row r="28" spans="1:45" ht="12.75">
      <c r="A28" s="65" t="s">
        <v>42</v>
      </c>
      <c r="B28" s="219">
        <v>456</v>
      </c>
      <c r="C28" s="214">
        <v>4</v>
      </c>
      <c r="D28" s="214">
        <v>15</v>
      </c>
      <c r="E28" s="214">
        <v>1137</v>
      </c>
      <c r="F28" s="214">
        <v>1</v>
      </c>
      <c r="G28" s="214">
        <v>394</v>
      </c>
      <c r="H28" s="214">
        <v>1</v>
      </c>
      <c r="I28" s="214">
        <v>1</v>
      </c>
      <c r="J28" s="214">
        <v>7</v>
      </c>
      <c r="K28" s="214">
        <v>8</v>
      </c>
      <c r="L28" s="220">
        <v>66</v>
      </c>
      <c r="M28" s="69">
        <v>10</v>
      </c>
      <c r="N28" s="69">
        <v>171</v>
      </c>
      <c r="O28" s="69">
        <v>39</v>
      </c>
      <c r="P28" s="69">
        <v>43</v>
      </c>
      <c r="Q28" s="69">
        <v>121</v>
      </c>
      <c r="R28" s="69">
        <v>419</v>
      </c>
      <c r="S28" s="69">
        <v>409</v>
      </c>
      <c r="T28" s="69">
        <v>396</v>
      </c>
      <c r="U28" s="69">
        <v>278</v>
      </c>
      <c r="V28" s="69">
        <v>135</v>
      </c>
      <c r="W28" s="69">
        <v>38</v>
      </c>
      <c r="X28" s="69">
        <v>17</v>
      </c>
      <c r="Y28" s="69">
        <v>14</v>
      </c>
      <c r="Z28" s="216" t="s">
        <v>71</v>
      </c>
      <c r="AA28" s="214">
        <v>1470</v>
      </c>
      <c r="AB28" s="214">
        <v>608</v>
      </c>
      <c r="AC28" s="220">
        <v>12</v>
      </c>
      <c r="AD28" s="219">
        <v>1237</v>
      </c>
      <c r="AE28" s="214">
        <v>785</v>
      </c>
      <c r="AF28" s="220">
        <v>68</v>
      </c>
      <c r="AG28" s="146">
        <v>533</v>
      </c>
      <c r="AH28" s="146">
        <v>84</v>
      </c>
      <c r="AI28" s="146">
        <v>1</v>
      </c>
      <c r="AJ28" s="146">
        <v>11</v>
      </c>
      <c r="AK28" s="146">
        <v>1</v>
      </c>
      <c r="AL28" s="146">
        <v>18</v>
      </c>
      <c r="AM28" s="146">
        <v>1442</v>
      </c>
      <c r="AN28" s="80"/>
      <c r="AO28" s="78" t="s">
        <v>105</v>
      </c>
      <c r="AP28" s="56">
        <v>256</v>
      </c>
      <c r="AQ28" s="56">
        <v>47</v>
      </c>
      <c r="AR28" s="56">
        <v>60</v>
      </c>
      <c r="AS28" s="56">
        <v>62</v>
      </c>
    </row>
    <row r="29" spans="1:45" ht="12.75">
      <c r="A29" s="66" t="s">
        <v>15</v>
      </c>
      <c r="B29" s="233">
        <v>518</v>
      </c>
      <c r="C29" s="215">
        <v>52</v>
      </c>
      <c r="D29" s="215">
        <v>3</v>
      </c>
      <c r="E29" s="215">
        <v>426</v>
      </c>
      <c r="F29" s="215">
        <v>1</v>
      </c>
      <c r="G29" s="215">
        <v>587</v>
      </c>
      <c r="H29" s="215">
        <v>2</v>
      </c>
      <c r="I29" s="215">
        <v>7</v>
      </c>
      <c r="J29" s="215">
        <v>11</v>
      </c>
      <c r="K29" s="215">
        <v>45</v>
      </c>
      <c r="L29" s="225">
        <v>5</v>
      </c>
      <c r="M29" s="73">
        <v>50</v>
      </c>
      <c r="N29" s="73">
        <v>143</v>
      </c>
      <c r="O29" s="73">
        <v>46</v>
      </c>
      <c r="P29" s="73">
        <v>42</v>
      </c>
      <c r="Q29" s="73">
        <v>149</v>
      </c>
      <c r="R29" s="73">
        <v>386</v>
      </c>
      <c r="S29" s="73">
        <v>332</v>
      </c>
      <c r="T29" s="73">
        <v>232</v>
      </c>
      <c r="U29" s="73">
        <v>149</v>
      </c>
      <c r="V29" s="73">
        <v>65</v>
      </c>
      <c r="W29" s="73">
        <v>24</v>
      </c>
      <c r="X29" s="73">
        <v>10</v>
      </c>
      <c r="Y29" s="73">
        <v>29</v>
      </c>
      <c r="Z29" s="213" t="s">
        <v>72</v>
      </c>
      <c r="AA29" s="215">
        <v>1086</v>
      </c>
      <c r="AB29" s="215">
        <v>523</v>
      </c>
      <c r="AC29" s="225">
        <v>48</v>
      </c>
      <c r="AD29" s="221">
        <v>732</v>
      </c>
      <c r="AE29" s="222">
        <v>857</v>
      </c>
      <c r="AF29" s="223">
        <v>68</v>
      </c>
      <c r="AG29" s="147">
        <f aca="true" t="shared" si="4" ref="AG29:AM29">SUM(AG30:AG32)</f>
        <v>762</v>
      </c>
      <c r="AH29" s="147">
        <f t="shared" si="4"/>
        <v>573</v>
      </c>
      <c r="AI29" s="147">
        <f t="shared" si="4"/>
        <v>6</v>
      </c>
      <c r="AJ29" s="147">
        <f t="shared" si="4"/>
        <v>52</v>
      </c>
      <c r="AK29" s="147">
        <f t="shared" si="4"/>
        <v>2</v>
      </c>
      <c r="AL29" s="147">
        <f t="shared" si="4"/>
        <v>3</v>
      </c>
      <c r="AM29" s="147">
        <f t="shared" si="4"/>
        <v>259</v>
      </c>
      <c r="AN29" s="80"/>
      <c r="AO29" s="78" t="s">
        <v>106</v>
      </c>
      <c r="AP29" s="56">
        <v>88</v>
      </c>
      <c r="AQ29" s="56">
        <v>18</v>
      </c>
      <c r="AR29" s="56">
        <v>12</v>
      </c>
      <c r="AS29" s="56">
        <v>29</v>
      </c>
    </row>
    <row r="30" spans="1:45" ht="12.75">
      <c r="A30" s="64" t="s">
        <v>43</v>
      </c>
      <c r="B30" s="219">
        <v>56</v>
      </c>
      <c r="C30" s="214" t="s">
        <v>21</v>
      </c>
      <c r="D30" s="214" t="s">
        <v>21</v>
      </c>
      <c r="E30" s="214">
        <v>76</v>
      </c>
      <c r="F30" s="214" t="s">
        <v>21</v>
      </c>
      <c r="G30" s="214">
        <v>124</v>
      </c>
      <c r="H30" s="214" t="s">
        <v>21</v>
      </c>
      <c r="I30" s="214">
        <v>4</v>
      </c>
      <c r="J30" s="214" t="s">
        <v>21</v>
      </c>
      <c r="K30" s="214">
        <v>4</v>
      </c>
      <c r="L30" s="220" t="s">
        <v>21</v>
      </c>
      <c r="M30" s="69">
        <v>1</v>
      </c>
      <c r="N30" s="69">
        <v>16</v>
      </c>
      <c r="O30" s="69">
        <v>10</v>
      </c>
      <c r="P30" s="69">
        <v>11</v>
      </c>
      <c r="Q30" s="69">
        <v>27</v>
      </c>
      <c r="R30" s="69">
        <v>68</v>
      </c>
      <c r="S30" s="69">
        <v>57</v>
      </c>
      <c r="T30" s="69">
        <v>35</v>
      </c>
      <c r="U30" s="69">
        <v>17</v>
      </c>
      <c r="V30" s="69">
        <v>7</v>
      </c>
      <c r="W30" s="69">
        <v>6</v>
      </c>
      <c r="X30" s="69">
        <v>3</v>
      </c>
      <c r="Y30" s="69">
        <v>6</v>
      </c>
      <c r="Z30" s="216" t="s">
        <v>73</v>
      </c>
      <c r="AA30" s="214">
        <v>207</v>
      </c>
      <c r="AB30" s="214">
        <v>57</v>
      </c>
      <c r="AC30" s="220" t="s">
        <v>21</v>
      </c>
      <c r="AD30" s="219">
        <v>143</v>
      </c>
      <c r="AE30" s="214">
        <v>121</v>
      </c>
      <c r="AF30" s="220" t="s">
        <v>21</v>
      </c>
      <c r="AG30" s="146">
        <v>238</v>
      </c>
      <c r="AH30" s="150" t="s">
        <v>21</v>
      </c>
      <c r="AI30" s="150" t="s">
        <v>21</v>
      </c>
      <c r="AJ30" s="146">
        <v>12</v>
      </c>
      <c r="AK30" s="150" t="s">
        <v>21</v>
      </c>
      <c r="AL30" s="150" t="s">
        <v>21</v>
      </c>
      <c r="AM30" s="146">
        <v>14</v>
      </c>
      <c r="AN30" s="80"/>
      <c r="AO30" s="78" t="s">
        <v>107</v>
      </c>
      <c r="AP30" s="56">
        <v>36</v>
      </c>
      <c r="AQ30" s="56">
        <v>11</v>
      </c>
      <c r="AR30" s="56">
        <v>6</v>
      </c>
      <c r="AS30" s="56">
        <v>11</v>
      </c>
    </row>
    <row r="31" spans="1:45" ht="12.75">
      <c r="A31" s="64" t="s">
        <v>16</v>
      </c>
      <c r="B31" s="219">
        <v>178</v>
      </c>
      <c r="C31" s="214">
        <v>33</v>
      </c>
      <c r="D31" s="214">
        <v>2</v>
      </c>
      <c r="E31" s="214">
        <v>100</v>
      </c>
      <c r="F31" s="214">
        <v>1</v>
      </c>
      <c r="G31" s="214">
        <v>161</v>
      </c>
      <c r="H31" s="214">
        <v>2</v>
      </c>
      <c r="I31" s="214">
        <v>1</v>
      </c>
      <c r="J31" s="214" t="s">
        <v>21</v>
      </c>
      <c r="K31" s="214">
        <v>16</v>
      </c>
      <c r="L31" s="220">
        <v>3</v>
      </c>
      <c r="M31" s="69">
        <v>41</v>
      </c>
      <c r="N31" s="69">
        <v>37</v>
      </c>
      <c r="O31" s="69">
        <v>11</v>
      </c>
      <c r="P31" s="69">
        <v>12</v>
      </c>
      <c r="Q31" s="69">
        <v>47</v>
      </c>
      <c r="R31" s="69">
        <v>117</v>
      </c>
      <c r="S31" s="69">
        <v>101</v>
      </c>
      <c r="T31" s="69">
        <v>63</v>
      </c>
      <c r="U31" s="69">
        <v>43</v>
      </c>
      <c r="V31" s="69">
        <v>16</v>
      </c>
      <c r="W31" s="69">
        <v>6</v>
      </c>
      <c r="X31" s="69" t="s">
        <v>21</v>
      </c>
      <c r="Y31" s="69">
        <v>3</v>
      </c>
      <c r="Z31" s="216" t="s">
        <v>74</v>
      </c>
      <c r="AA31" s="214">
        <v>305</v>
      </c>
      <c r="AB31" s="214">
        <v>168</v>
      </c>
      <c r="AC31" s="220">
        <v>24</v>
      </c>
      <c r="AD31" s="219">
        <v>212</v>
      </c>
      <c r="AE31" s="214">
        <v>230</v>
      </c>
      <c r="AF31" s="220">
        <v>55</v>
      </c>
      <c r="AG31" s="148">
        <v>354</v>
      </c>
      <c r="AH31" s="148">
        <v>75</v>
      </c>
      <c r="AI31" s="149" t="s">
        <v>21</v>
      </c>
      <c r="AJ31" s="148">
        <v>14</v>
      </c>
      <c r="AK31" s="148">
        <v>2</v>
      </c>
      <c r="AL31" s="148">
        <v>3</v>
      </c>
      <c r="AM31" s="148">
        <v>49</v>
      </c>
      <c r="AN31" s="80"/>
      <c r="AO31" s="76" t="s">
        <v>122</v>
      </c>
      <c r="AP31" s="56">
        <v>83</v>
      </c>
      <c r="AQ31" s="56">
        <v>65</v>
      </c>
      <c r="AR31" s="56">
        <v>15</v>
      </c>
      <c r="AS31" s="56">
        <v>56</v>
      </c>
    </row>
    <row r="32" spans="1:45" ht="12.75">
      <c r="A32" s="64" t="s">
        <v>17</v>
      </c>
      <c r="B32" s="219">
        <v>284</v>
      </c>
      <c r="C32" s="214">
        <v>19</v>
      </c>
      <c r="D32" s="214">
        <v>1</v>
      </c>
      <c r="E32" s="214">
        <v>250</v>
      </c>
      <c r="F32" s="214" t="s">
        <v>21</v>
      </c>
      <c r="G32" s="214">
        <v>302</v>
      </c>
      <c r="H32" s="214" t="s">
        <v>21</v>
      </c>
      <c r="I32" s="214">
        <v>2</v>
      </c>
      <c r="J32" s="214">
        <v>11</v>
      </c>
      <c r="K32" s="214">
        <v>25</v>
      </c>
      <c r="L32" s="220">
        <v>2</v>
      </c>
      <c r="M32" s="69">
        <v>8</v>
      </c>
      <c r="N32" s="69">
        <v>90</v>
      </c>
      <c r="O32" s="69">
        <v>25</v>
      </c>
      <c r="P32" s="69">
        <v>19</v>
      </c>
      <c r="Q32" s="69">
        <v>75</v>
      </c>
      <c r="R32" s="69">
        <v>201</v>
      </c>
      <c r="S32" s="69">
        <v>174</v>
      </c>
      <c r="T32" s="69">
        <v>134</v>
      </c>
      <c r="U32" s="69">
        <v>89</v>
      </c>
      <c r="V32" s="69">
        <v>42</v>
      </c>
      <c r="W32" s="69">
        <v>12</v>
      </c>
      <c r="X32" s="69">
        <v>7</v>
      </c>
      <c r="Y32" s="69">
        <v>20</v>
      </c>
      <c r="Z32" s="216" t="s">
        <v>75</v>
      </c>
      <c r="AA32" s="214">
        <v>574</v>
      </c>
      <c r="AB32" s="214">
        <v>298</v>
      </c>
      <c r="AC32" s="220">
        <v>24</v>
      </c>
      <c r="AD32" s="219">
        <v>377</v>
      </c>
      <c r="AE32" s="214">
        <v>506</v>
      </c>
      <c r="AF32" s="220">
        <v>13</v>
      </c>
      <c r="AG32" s="148">
        <v>170</v>
      </c>
      <c r="AH32" s="148">
        <v>498</v>
      </c>
      <c r="AI32" s="148">
        <v>6</v>
      </c>
      <c r="AJ32" s="148">
        <v>26</v>
      </c>
      <c r="AK32" s="149" t="s">
        <v>21</v>
      </c>
      <c r="AL32" s="149" t="s">
        <v>21</v>
      </c>
      <c r="AM32" s="148">
        <v>196</v>
      </c>
      <c r="AN32" s="80"/>
      <c r="AO32" s="82" t="s">
        <v>112</v>
      </c>
      <c r="AP32" s="83" t="s">
        <v>197</v>
      </c>
      <c r="AQ32" s="83" t="s">
        <v>197</v>
      </c>
      <c r="AR32" s="83" t="s">
        <v>197</v>
      </c>
      <c r="AS32" s="83" t="s">
        <v>197</v>
      </c>
    </row>
    <row r="33" spans="1:45" ht="12.75">
      <c r="A33" s="66" t="s">
        <v>44</v>
      </c>
      <c r="B33" s="233">
        <v>102</v>
      </c>
      <c r="C33" s="215">
        <v>19</v>
      </c>
      <c r="D33" s="215">
        <v>4</v>
      </c>
      <c r="E33" s="215">
        <v>72</v>
      </c>
      <c r="F33" s="215">
        <v>1</v>
      </c>
      <c r="G33" s="215">
        <v>141</v>
      </c>
      <c r="H33" s="215" t="s">
        <v>21</v>
      </c>
      <c r="I33" s="215" t="s">
        <v>21</v>
      </c>
      <c r="J33" s="215" t="s">
        <v>21</v>
      </c>
      <c r="K33" s="215">
        <v>4</v>
      </c>
      <c r="L33" s="225">
        <v>12</v>
      </c>
      <c r="M33" s="73">
        <v>6</v>
      </c>
      <c r="N33" s="73">
        <v>29</v>
      </c>
      <c r="O33" s="73">
        <v>4</v>
      </c>
      <c r="P33" s="73">
        <v>8</v>
      </c>
      <c r="Q33" s="73">
        <v>33</v>
      </c>
      <c r="R33" s="73">
        <v>96</v>
      </c>
      <c r="S33" s="73">
        <v>72</v>
      </c>
      <c r="T33" s="73">
        <v>53</v>
      </c>
      <c r="U33" s="73">
        <v>22</v>
      </c>
      <c r="V33" s="73">
        <v>13</v>
      </c>
      <c r="W33" s="73">
        <v>8</v>
      </c>
      <c r="X33" s="73" t="s">
        <v>21</v>
      </c>
      <c r="Y33" s="73">
        <v>11</v>
      </c>
      <c r="Z33" s="213" t="s">
        <v>76</v>
      </c>
      <c r="AA33" s="215">
        <v>234</v>
      </c>
      <c r="AB33" s="215">
        <v>119</v>
      </c>
      <c r="AC33" s="225">
        <v>2</v>
      </c>
      <c r="AD33" s="221">
        <v>150</v>
      </c>
      <c r="AE33" s="222">
        <v>187</v>
      </c>
      <c r="AF33" s="223">
        <v>18</v>
      </c>
      <c r="AG33" s="147">
        <f aca="true" t="shared" si="5" ref="AG33:AM33">SUM(AG34:AG37)</f>
        <v>300</v>
      </c>
      <c r="AH33" s="147">
        <f t="shared" si="5"/>
        <v>13</v>
      </c>
      <c r="AI33" s="147">
        <f t="shared" si="5"/>
        <v>3</v>
      </c>
      <c r="AJ33" s="147">
        <f t="shared" si="5"/>
        <v>21</v>
      </c>
      <c r="AK33" s="147">
        <f t="shared" si="5"/>
        <v>1</v>
      </c>
      <c r="AL33" s="147">
        <f t="shared" si="5"/>
        <v>3</v>
      </c>
      <c r="AM33" s="147">
        <f t="shared" si="5"/>
        <v>14</v>
      </c>
      <c r="AN33" s="80"/>
      <c r="AO33" s="76" t="s">
        <v>108</v>
      </c>
      <c r="AP33" s="56">
        <v>3733</v>
      </c>
      <c r="AQ33" s="56">
        <v>1187</v>
      </c>
      <c r="AR33" s="56">
        <v>813</v>
      </c>
      <c r="AS33" s="56">
        <v>1924</v>
      </c>
    </row>
    <row r="34" spans="1:45" ht="12.75">
      <c r="A34" s="65" t="s">
        <v>18</v>
      </c>
      <c r="B34" s="219">
        <v>34</v>
      </c>
      <c r="C34" s="214">
        <v>4</v>
      </c>
      <c r="D34" s="214" t="s">
        <v>21</v>
      </c>
      <c r="E34" s="214">
        <v>15</v>
      </c>
      <c r="F34" s="214" t="s">
        <v>21</v>
      </c>
      <c r="G34" s="214">
        <v>17</v>
      </c>
      <c r="H34" s="214" t="s">
        <v>21</v>
      </c>
      <c r="I34" s="214" t="s">
        <v>21</v>
      </c>
      <c r="J34" s="214" t="s">
        <v>21</v>
      </c>
      <c r="K34" s="214">
        <v>2</v>
      </c>
      <c r="L34" s="220" t="s">
        <v>21</v>
      </c>
      <c r="M34" s="69">
        <v>1</v>
      </c>
      <c r="N34" s="69">
        <v>3</v>
      </c>
      <c r="O34" s="69">
        <v>1</v>
      </c>
      <c r="P34" s="69">
        <v>2</v>
      </c>
      <c r="Q34" s="69">
        <v>7</v>
      </c>
      <c r="R34" s="69">
        <v>22</v>
      </c>
      <c r="S34" s="69">
        <v>15</v>
      </c>
      <c r="T34" s="69">
        <v>12</v>
      </c>
      <c r="U34" s="69">
        <v>2</v>
      </c>
      <c r="V34" s="69">
        <v>3</v>
      </c>
      <c r="W34" s="69">
        <v>3</v>
      </c>
      <c r="X34" s="69" t="s">
        <v>21</v>
      </c>
      <c r="Y34" s="69">
        <v>1</v>
      </c>
      <c r="Z34" s="216" t="s">
        <v>77</v>
      </c>
      <c r="AA34" s="214">
        <v>52</v>
      </c>
      <c r="AB34" s="214">
        <v>20</v>
      </c>
      <c r="AC34" s="220" t="s">
        <v>21</v>
      </c>
      <c r="AD34" s="219">
        <v>60</v>
      </c>
      <c r="AE34" s="214">
        <v>12</v>
      </c>
      <c r="AF34" s="220" t="s">
        <v>21</v>
      </c>
      <c r="AG34" s="148">
        <v>66</v>
      </c>
      <c r="AH34" s="149" t="s">
        <v>21</v>
      </c>
      <c r="AI34" s="148">
        <v>2</v>
      </c>
      <c r="AJ34" s="148">
        <v>4</v>
      </c>
      <c r="AK34" s="149" t="s">
        <v>21</v>
      </c>
      <c r="AL34" s="149" t="s">
        <v>21</v>
      </c>
      <c r="AM34" s="149" t="s">
        <v>21</v>
      </c>
      <c r="AN34" s="80"/>
      <c r="AO34" s="76" t="s">
        <v>109</v>
      </c>
      <c r="AP34" s="56">
        <v>2146</v>
      </c>
      <c r="AQ34" s="56">
        <v>1298</v>
      </c>
      <c r="AR34" s="56">
        <v>452</v>
      </c>
      <c r="AS34" s="56">
        <v>2356</v>
      </c>
    </row>
    <row r="35" spans="1:45" ht="12.75">
      <c r="A35" s="65" t="s">
        <v>19</v>
      </c>
      <c r="B35" s="219">
        <v>12</v>
      </c>
      <c r="C35" s="214">
        <v>2</v>
      </c>
      <c r="D35" s="214" t="s">
        <v>21</v>
      </c>
      <c r="E35" s="214">
        <v>1</v>
      </c>
      <c r="F35" s="214" t="s">
        <v>21</v>
      </c>
      <c r="G35" s="214">
        <v>1</v>
      </c>
      <c r="H35" s="214" t="s">
        <v>21</v>
      </c>
      <c r="I35" s="214" t="s">
        <v>21</v>
      </c>
      <c r="J35" s="214" t="s">
        <v>21</v>
      </c>
      <c r="K35" s="214" t="s">
        <v>21</v>
      </c>
      <c r="L35" s="220" t="s">
        <v>21</v>
      </c>
      <c r="M35" s="69" t="s">
        <v>21</v>
      </c>
      <c r="N35" s="69">
        <v>3</v>
      </c>
      <c r="O35" s="69" t="s">
        <v>21</v>
      </c>
      <c r="P35" s="69">
        <v>2</v>
      </c>
      <c r="Q35" s="69">
        <v>1</v>
      </c>
      <c r="R35" s="69">
        <v>2</v>
      </c>
      <c r="S35" s="69">
        <v>4</v>
      </c>
      <c r="T35" s="69">
        <v>1</v>
      </c>
      <c r="U35" s="69" t="s">
        <v>21</v>
      </c>
      <c r="V35" s="69" t="s">
        <v>21</v>
      </c>
      <c r="W35" s="69">
        <v>1</v>
      </c>
      <c r="X35" s="69" t="s">
        <v>21</v>
      </c>
      <c r="Y35" s="69">
        <v>2</v>
      </c>
      <c r="Z35" s="216" t="s">
        <v>78</v>
      </c>
      <c r="AA35" s="214">
        <v>11</v>
      </c>
      <c r="AB35" s="214">
        <v>5</v>
      </c>
      <c r="AC35" s="220" t="s">
        <v>21</v>
      </c>
      <c r="AD35" s="219">
        <v>2</v>
      </c>
      <c r="AE35" s="214">
        <v>14</v>
      </c>
      <c r="AF35" s="220" t="s">
        <v>21</v>
      </c>
      <c r="AG35" s="146">
        <v>16</v>
      </c>
      <c r="AH35" s="150" t="s">
        <v>21</v>
      </c>
      <c r="AI35" s="150" t="s">
        <v>21</v>
      </c>
      <c r="AJ35" s="150" t="s">
        <v>21</v>
      </c>
      <c r="AK35" s="150" t="s">
        <v>21</v>
      </c>
      <c r="AL35" s="150" t="s">
        <v>21</v>
      </c>
      <c r="AM35" s="150" t="s">
        <v>21</v>
      </c>
      <c r="AN35" s="80"/>
      <c r="AO35" s="76" t="s">
        <v>120</v>
      </c>
      <c r="AP35" s="56">
        <v>66</v>
      </c>
      <c r="AQ35" s="56">
        <v>34</v>
      </c>
      <c r="AR35" s="56">
        <v>11</v>
      </c>
      <c r="AS35" s="56">
        <v>44</v>
      </c>
    </row>
    <row r="36" spans="1:45" ht="12.75">
      <c r="A36" s="65" t="s">
        <v>45</v>
      </c>
      <c r="B36" s="219">
        <v>56</v>
      </c>
      <c r="C36" s="214">
        <v>13</v>
      </c>
      <c r="D36" s="214">
        <v>4</v>
      </c>
      <c r="E36" s="214">
        <v>56</v>
      </c>
      <c r="F36" s="214">
        <v>1</v>
      </c>
      <c r="G36" s="214">
        <v>123</v>
      </c>
      <c r="H36" s="214" t="s">
        <v>21</v>
      </c>
      <c r="I36" s="214" t="s">
        <v>21</v>
      </c>
      <c r="J36" s="214" t="s">
        <v>21</v>
      </c>
      <c r="K36" s="214">
        <v>2</v>
      </c>
      <c r="L36" s="220">
        <v>12</v>
      </c>
      <c r="M36" s="69">
        <v>5</v>
      </c>
      <c r="N36" s="69">
        <v>23</v>
      </c>
      <c r="O36" s="69">
        <v>3</v>
      </c>
      <c r="P36" s="69">
        <v>4</v>
      </c>
      <c r="Q36" s="69">
        <v>25</v>
      </c>
      <c r="R36" s="69">
        <v>72</v>
      </c>
      <c r="S36" s="69">
        <v>53</v>
      </c>
      <c r="T36" s="69">
        <v>40</v>
      </c>
      <c r="U36" s="69">
        <v>20</v>
      </c>
      <c r="V36" s="69">
        <v>10</v>
      </c>
      <c r="W36" s="69">
        <v>4</v>
      </c>
      <c r="X36" s="69" t="s">
        <v>21</v>
      </c>
      <c r="Y36" s="69">
        <v>8</v>
      </c>
      <c r="Z36" s="216" t="s">
        <v>79</v>
      </c>
      <c r="AA36" s="214">
        <v>171</v>
      </c>
      <c r="AB36" s="214">
        <v>94</v>
      </c>
      <c r="AC36" s="220">
        <v>2</v>
      </c>
      <c r="AD36" s="219">
        <v>88</v>
      </c>
      <c r="AE36" s="214">
        <v>161</v>
      </c>
      <c r="AF36" s="220">
        <v>18</v>
      </c>
      <c r="AG36" s="148">
        <v>218</v>
      </c>
      <c r="AH36" s="148">
        <v>13</v>
      </c>
      <c r="AI36" s="148">
        <v>1</v>
      </c>
      <c r="AJ36" s="148">
        <v>17</v>
      </c>
      <c r="AK36" s="148">
        <v>1</v>
      </c>
      <c r="AL36" s="148">
        <v>3</v>
      </c>
      <c r="AM36" s="148">
        <v>14</v>
      </c>
      <c r="AN36" s="80"/>
      <c r="AO36" s="82" t="s">
        <v>117</v>
      </c>
      <c r="AP36" s="83" t="s">
        <v>197</v>
      </c>
      <c r="AQ36" s="83" t="s">
        <v>197</v>
      </c>
      <c r="AR36" s="83" t="s">
        <v>197</v>
      </c>
      <c r="AS36" s="83" t="s">
        <v>197</v>
      </c>
    </row>
    <row r="37" spans="1:45" ht="12.75">
      <c r="A37" s="65" t="s">
        <v>20</v>
      </c>
      <c r="B37" s="219" t="s">
        <v>46</v>
      </c>
      <c r="C37" s="214" t="s">
        <v>46</v>
      </c>
      <c r="D37" s="214" t="s">
        <v>46</v>
      </c>
      <c r="E37" s="214" t="s">
        <v>46</v>
      </c>
      <c r="F37" s="214" t="s">
        <v>46</v>
      </c>
      <c r="G37" s="214" t="s">
        <v>46</v>
      </c>
      <c r="H37" s="214" t="s">
        <v>46</v>
      </c>
      <c r="I37" s="214" t="s">
        <v>46</v>
      </c>
      <c r="J37" s="214" t="s">
        <v>46</v>
      </c>
      <c r="K37" s="214" t="s">
        <v>46</v>
      </c>
      <c r="L37" s="220" t="s">
        <v>46</v>
      </c>
      <c r="M37" s="69" t="s">
        <v>46</v>
      </c>
      <c r="N37" s="69" t="s">
        <v>46</v>
      </c>
      <c r="O37" s="69" t="s">
        <v>46</v>
      </c>
      <c r="P37" s="69" t="s">
        <v>46</v>
      </c>
      <c r="Q37" s="69" t="s">
        <v>46</v>
      </c>
      <c r="R37" s="69" t="s">
        <v>46</v>
      </c>
      <c r="S37" s="69" t="s">
        <v>46</v>
      </c>
      <c r="T37" s="69" t="s">
        <v>46</v>
      </c>
      <c r="U37" s="69" t="s">
        <v>46</v>
      </c>
      <c r="V37" s="69" t="s">
        <v>46</v>
      </c>
      <c r="W37" s="69" t="s">
        <v>46</v>
      </c>
      <c r="X37" s="69" t="s">
        <v>46</v>
      </c>
      <c r="Y37" s="69" t="s">
        <v>46</v>
      </c>
      <c r="Z37" s="216" t="s">
        <v>80</v>
      </c>
      <c r="AA37" s="214" t="s">
        <v>46</v>
      </c>
      <c r="AB37" s="214" t="s">
        <v>46</v>
      </c>
      <c r="AC37" s="220" t="s">
        <v>46</v>
      </c>
      <c r="AD37" s="219" t="s">
        <v>46</v>
      </c>
      <c r="AE37" s="214" t="s">
        <v>46</v>
      </c>
      <c r="AF37" s="220" t="s">
        <v>46</v>
      </c>
      <c r="AG37" s="146" t="s">
        <v>46</v>
      </c>
      <c r="AH37" s="146" t="s">
        <v>46</v>
      </c>
      <c r="AI37" s="146" t="s">
        <v>46</v>
      </c>
      <c r="AJ37" s="146" t="s">
        <v>46</v>
      </c>
      <c r="AK37" s="146" t="s">
        <v>46</v>
      </c>
      <c r="AL37" s="146" t="s">
        <v>46</v>
      </c>
      <c r="AM37" s="146" t="s">
        <v>46</v>
      </c>
      <c r="AN37" s="80"/>
      <c r="AO37" s="76" t="s">
        <v>116</v>
      </c>
      <c r="AP37" s="56">
        <v>2519</v>
      </c>
      <c r="AQ37" s="56">
        <v>290</v>
      </c>
      <c r="AR37" s="56">
        <v>525</v>
      </c>
      <c r="AS37" s="56">
        <v>238</v>
      </c>
    </row>
    <row r="38" spans="1:45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177"/>
      <c r="AH38" s="177"/>
      <c r="AI38" s="177"/>
      <c r="AJ38" s="177"/>
      <c r="AK38" s="177"/>
      <c r="AL38" s="177"/>
      <c r="AM38" s="177"/>
      <c r="AN38" s="178"/>
      <c r="AO38" s="76" t="s">
        <v>115</v>
      </c>
      <c r="AP38" s="56">
        <v>3023</v>
      </c>
      <c r="AQ38" s="56">
        <v>2025</v>
      </c>
      <c r="AR38" s="56">
        <v>678</v>
      </c>
      <c r="AS38" s="56">
        <v>3866</v>
      </c>
    </row>
    <row r="39" spans="1:45" ht="12.75">
      <c r="A39" s="302" t="s">
        <v>83</v>
      </c>
      <c r="B39" s="303"/>
      <c r="C39" s="303"/>
      <c r="D39" s="304"/>
      <c r="E39" s="304"/>
      <c r="F39" s="89"/>
      <c r="G39" s="89"/>
      <c r="H39" s="8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181" t="s">
        <v>126</v>
      </c>
      <c r="AA39" s="89"/>
      <c r="AB39" s="68"/>
      <c r="AC39" s="180" t="s">
        <v>125</v>
      </c>
      <c r="AD39" s="164"/>
      <c r="AF39" s="68"/>
      <c r="AG39" s="90" t="s">
        <v>166</v>
      </c>
      <c r="AH39" s="115"/>
      <c r="AI39" s="115"/>
      <c r="AM39" s="177"/>
      <c r="AN39" s="178"/>
      <c r="AO39" s="76" t="s">
        <v>122</v>
      </c>
      <c r="AP39" s="56">
        <v>403</v>
      </c>
      <c r="AQ39" s="56">
        <v>204</v>
      </c>
      <c r="AR39" s="56">
        <v>73</v>
      </c>
      <c r="AS39" s="56">
        <v>220</v>
      </c>
    </row>
    <row r="40" spans="1:45" ht="12.75">
      <c r="A40" s="89" t="s">
        <v>206</v>
      </c>
      <c r="B40" s="89"/>
      <c r="C40" s="89" t="s">
        <v>211</v>
      </c>
      <c r="D40" s="89"/>
      <c r="E40" s="89"/>
      <c r="F40" s="89" t="s">
        <v>130</v>
      </c>
      <c r="G40" s="89"/>
      <c r="H40" s="89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179" t="s">
        <v>113</v>
      </c>
      <c r="AA40" s="89"/>
      <c r="AB40" s="68"/>
      <c r="AC40" s="89" t="s">
        <v>128</v>
      </c>
      <c r="AD40" s="89"/>
      <c r="AF40" s="68"/>
      <c r="AG40" s="89" t="s">
        <v>217</v>
      </c>
      <c r="AH40" s="115"/>
      <c r="AI40" s="115"/>
      <c r="AJ40" s="89" t="s">
        <v>221</v>
      </c>
      <c r="AK40" s="115"/>
      <c r="AL40" s="115"/>
      <c r="AN40" s="178"/>
      <c r="AO40" s="82" t="s">
        <v>133</v>
      </c>
      <c r="AP40" s="83" t="s">
        <v>197</v>
      </c>
      <c r="AQ40" s="83" t="s">
        <v>197</v>
      </c>
      <c r="AR40" s="83" t="s">
        <v>197</v>
      </c>
      <c r="AS40" s="83" t="s">
        <v>197</v>
      </c>
    </row>
    <row r="41" spans="1:45" ht="12.75">
      <c r="A41" s="89" t="s">
        <v>207</v>
      </c>
      <c r="B41" s="89"/>
      <c r="C41" s="89" t="s">
        <v>212</v>
      </c>
      <c r="D41" s="89"/>
      <c r="E41" s="89"/>
      <c r="F41" s="89"/>
      <c r="G41" s="89"/>
      <c r="H41" s="89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179" t="s">
        <v>114</v>
      </c>
      <c r="AA41" s="89"/>
      <c r="AB41" s="68"/>
      <c r="AC41" s="89" t="s">
        <v>129</v>
      </c>
      <c r="AD41" s="89"/>
      <c r="AF41" s="68"/>
      <c r="AG41" s="89" t="s">
        <v>216</v>
      </c>
      <c r="AH41" s="115"/>
      <c r="AI41" s="115"/>
      <c r="AJ41" s="89" t="s">
        <v>220</v>
      </c>
      <c r="AK41" s="115"/>
      <c r="AL41" s="115"/>
      <c r="AN41" s="178"/>
      <c r="AO41" s="76" t="s">
        <v>222</v>
      </c>
      <c r="AP41" s="56">
        <v>3053</v>
      </c>
      <c r="AQ41" s="56">
        <v>1488</v>
      </c>
      <c r="AR41" s="56">
        <v>418</v>
      </c>
      <c r="AS41" s="56">
        <v>2014</v>
      </c>
    </row>
    <row r="42" spans="1:45" ht="12.75">
      <c r="A42" s="89" t="s">
        <v>208</v>
      </c>
      <c r="B42" s="89"/>
      <c r="C42" s="89" t="s">
        <v>213</v>
      </c>
      <c r="D42" s="89"/>
      <c r="E42" s="89"/>
      <c r="F42" s="89"/>
      <c r="G42" s="89"/>
      <c r="H42" s="89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179" t="s">
        <v>127</v>
      </c>
      <c r="AA42" s="89"/>
      <c r="AB42" s="68"/>
      <c r="AC42" s="89" t="s">
        <v>130</v>
      </c>
      <c r="AD42" s="89"/>
      <c r="AF42" s="68"/>
      <c r="AG42" s="89" t="s">
        <v>218</v>
      </c>
      <c r="AH42" s="115"/>
      <c r="AI42" s="115"/>
      <c r="AJ42" s="89" t="s">
        <v>130</v>
      </c>
      <c r="AK42" s="115"/>
      <c r="AL42" s="115"/>
      <c r="AN42" s="178"/>
      <c r="AO42" s="76" t="s">
        <v>215</v>
      </c>
      <c r="AP42" s="56">
        <v>808</v>
      </c>
      <c r="AQ42" s="56">
        <v>440</v>
      </c>
      <c r="AR42" s="56">
        <v>253</v>
      </c>
      <c r="AS42" s="56">
        <v>903</v>
      </c>
    </row>
    <row r="43" spans="1:45" ht="12.75">
      <c r="A43" s="89" t="s">
        <v>209</v>
      </c>
      <c r="B43" s="89"/>
      <c r="C43" s="89" t="s">
        <v>214</v>
      </c>
      <c r="D43" s="89"/>
      <c r="E43" s="89"/>
      <c r="F43" s="89"/>
      <c r="G43" s="89"/>
      <c r="H43" s="8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89" t="s">
        <v>219</v>
      </c>
      <c r="AH43" s="115"/>
      <c r="AI43" s="115"/>
      <c r="AM43" s="177"/>
      <c r="AN43" s="178"/>
      <c r="AO43" s="76" t="s">
        <v>223</v>
      </c>
      <c r="AP43" s="56">
        <v>17</v>
      </c>
      <c r="AQ43" s="56">
        <v>5</v>
      </c>
      <c r="AR43" s="56">
        <v>3</v>
      </c>
      <c r="AS43" s="56">
        <v>4</v>
      </c>
    </row>
    <row r="44" spans="1:45" ht="12.75">
      <c r="A44" s="89" t="s">
        <v>210</v>
      </c>
      <c r="B44" s="89"/>
      <c r="C44" s="89" t="s">
        <v>220</v>
      </c>
      <c r="D44" s="89"/>
      <c r="E44" s="89"/>
      <c r="F44" s="89"/>
      <c r="G44" s="89"/>
      <c r="H44" s="89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M44" s="115"/>
      <c r="AN44" s="178"/>
      <c r="AO44" s="76" t="s">
        <v>224</v>
      </c>
      <c r="AP44" s="56">
        <v>164</v>
      </c>
      <c r="AQ44" s="56">
        <v>16</v>
      </c>
      <c r="AR44" s="56">
        <v>11</v>
      </c>
      <c r="AS44" s="56">
        <v>47</v>
      </c>
    </row>
    <row r="45" spans="1:45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M45" s="115"/>
      <c r="AN45" s="178"/>
      <c r="AO45" s="76" t="s">
        <v>225</v>
      </c>
      <c r="AP45" s="56">
        <v>7</v>
      </c>
      <c r="AQ45" s="56">
        <v>2</v>
      </c>
      <c r="AR45" s="57" t="s">
        <v>21</v>
      </c>
      <c r="AS45" s="56">
        <v>1</v>
      </c>
    </row>
    <row r="46" spans="1:45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M46" s="115"/>
      <c r="AN46" s="178"/>
      <c r="AO46" s="76" t="s">
        <v>226</v>
      </c>
      <c r="AP46" s="56">
        <v>68</v>
      </c>
      <c r="AQ46" s="56">
        <v>42</v>
      </c>
      <c r="AR46" s="56">
        <v>14</v>
      </c>
      <c r="AS46" s="56">
        <v>35</v>
      </c>
    </row>
    <row r="47" spans="33:45" ht="12.75">
      <c r="AG47" s="134"/>
      <c r="AH47" s="134"/>
      <c r="AI47" s="134"/>
      <c r="AJ47" s="134"/>
      <c r="AK47" s="134"/>
      <c r="AL47" s="134"/>
      <c r="AM47" s="134"/>
      <c r="AN47" s="81"/>
      <c r="AO47" s="76" t="s">
        <v>121</v>
      </c>
      <c r="AP47" s="56">
        <v>1828</v>
      </c>
      <c r="AQ47" s="56">
        <v>526</v>
      </c>
      <c r="AR47" s="56">
        <v>577</v>
      </c>
      <c r="AS47" s="56">
        <v>1320</v>
      </c>
    </row>
    <row r="48" spans="33:46" ht="12.75">
      <c r="AG48" s="134"/>
      <c r="AH48" s="134"/>
      <c r="AI48" s="134"/>
      <c r="AJ48" s="134"/>
      <c r="AK48" s="134"/>
      <c r="AL48" s="134"/>
      <c r="AM48" s="134"/>
      <c r="AN48" s="81"/>
      <c r="AO48" s="68"/>
      <c r="AP48" s="68"/>
      <c r="AQ48" s="68"/>
      <c r="AR48" s="68"/>
      <c r="AS48" s="68"/>
      <c r="AT48" s="89"/>
    </row>
    <row r="49" spans="33:46" ht="12.75">
      <c r="AG49" s="134"/>
      <c r="AH49" s="134"/>
      <c r="AI49" s="134"/>
      <c r="AJ49" s="134"/>
      <c r="AK49" s="134"/>
      <c r="AL49" s="134"/>
      <c r="AM49" s="134"/>
      <c r="AN49" s="81"/>
      <c r="AO49" s="90" t="s">
        <v>83</v>
      </c>
      <c r="AR49" s="90" t="s">
        <v>140</v>
      </c>
      <c r="AT49" s="89"/>
    </row>
    <row r="50" spans="33:46" ht="12.75">
      <c r="AG50" s="134"/>
      <c r="AH50" s="134"/>
      <c r="AI50" s="134"/>
      <c r="AJ50" s="134"/>
      <c r="AK50" s="134"/>
      <c r="AL50" s="134"/>
      <c r="AM50" s="134"/>
      <c r="AN50" s="81"/>
      <c r="AO50" s="89" t="s">
        <v>206</v>
      </c>
      <c r="AP50" s="89" t="s">
        <v>210</v>
      </c>
      <c r="AQ50" s="89" t="s">
        <v>214</v>
      </c>
      <c r="AR50" s="89" t="s">
        <v>217</v>
      </c>
      <c r="AS50" s="89" t="s">
        <v>221</v>
      </c>
      <c r="AT50" s="89"/>
    </row>
    <row r="51" spans="33:46" ht="12.75">
      <c r="AG51" s="134"/>
      <c r="AH51" s="134"/>
      <c r="AI51" s="134"/>
      <c r="AJ51" s="134"/>
      <c r="AK51" s="134"/>
      <c r="AL51" s="134"/>
      <c r="AM51" s="134"/>
      <c r="AN51" s="81"/>
      <c r="AO51" s="89" t="s">
        <v>207</v>
      </c>
      <c r="AP51" s="89" t="s">
        <v>211</v>
      </c>
      <c r="AQ51" s="89" t="s">
        <v>220</v>
      </c>
      <c r="AR51" s="89" t="s">
        <v>216</v>
      </c>
      <c r="AS51" s="89" t="s">
        <v>220</v>
      </c>
      <c r="AT51" s="89"/>
    </row>
    <row r="52" spans="33:46" ht="12.75">
      <c r="AG52" s="134"/>
      <c r="AH52" s="134"/>
      <c r="AI52" s="134"/>
      <c r="AJ52" s="134"/>
      <c r="AK52" s="134"/>
      <c r="AL52" s="134"/>
      <c r="AM52" s="134"/>
      <c r="AN52" s="81"/>
      <c r="AO52" s="89" t="s">
        <v>208</v>
      </c>
      <c r="AP52" s="89" t="s">
        <v>212</v>
      </c>
      <c r="AQ52" s="89" t="s">
        <v>130</v>
      </c>
      <c r="AR52" s="89" t="s">
        <v>218</v>
      </c>
      <c r="AS52" s="89" t="s">
        <v>130</v>
      </c>
      <c r="AT52" s="89"/>
    </row>
    <row r="53" spans="33:46" ht="12.75">
      <c r="AG53" s="134"/>
      <c r="AH53" s="134"/>
      <c r="AI53" s="134"/>
      <c r="AJ53" s="134"/>
      <c r="AK53" s="134"/>
      <c r="AL53" s="134"/>
      <c r="AM53" s="134"/>
      <c r="AN53" s="81"/>
      <c r="AO53" s="89" t="s">
        <v>209</v>
      </c>
      <c r="AP53" s="89" t="s">
        <v>213</v>
      </c>
      <c r="AR53" s="89" t="s">
        <v>219</v>
      </c>
      <c r="AT53" s="89"/>
    </row>
    <row r="54" spans="33:46" ht="12.75">
      <c r="AG54" s="134"/>
      <c r="AH54" s="134"/>
      <c r="AI54" s="134"/>
      <c r="AJ54" s="134"/>
      <c r="AK54" s="134"/>
      <c r="AL54" s="134"/>
      <c r="AM54" s="134"/>
      <c r="AN54" s="134"/>
      <c r="AT54" s="89"/>
    </row>
    <row r="55" spans="33:46" ht="12.75">
      <c r="AG55" s="134"/>
      <c r="AH55" s="134"/>
      <c r="AI55" s="134"/>
      <c r="AJ55" s="134"/>
      <c r="AK55" s="134"/>
      <c r="AL55" s="134"/>
      <c r="AM55" s="134"/>
      <c r="AN55" s="134"/>
      <c r="AT55" s="89"/>
    </row>
    <row r="56" spans="33:44" ht="12.75">
      <c r="AG56" s="134"/>
      <c r="AH56" s="134"/>
      <c r="AI56" s="134"/>
      <c r="AJ56" s="134"/>
      <c r="AK56" s="134"/>
      <c r="AL56" s="134"/>
      <c r="AM56" s="134"/>
      <c r="AN56" s="134"/>
      <c r="AO56" s="89"/>
      <c r="AP56" s="89"/>
      <c r="AR56" s="89"/>
    </row>
    <row r="57" spans="33:44" ht="12.75">
      <c r="AG57" s="134"/>
      <c r="AH57" s="134"/>
      <c r="AI57" s="134"/>
      <c r="AJ57" s="134"/>
      <c r="AK57" s="134"/>
      <c r="AL57" s="134"/>
      <c r="AM57" s="134"/>
      <c r="AN57" s="134"/>
      <c r="AO57" s="89"/>
      <c r="AP57" s="89"/>
      <c r="AR57" s="89"/>
    </row>
    <row r="58" spans="33:45" ht="12.75">
      <c r="AG58" s="134"/>
      <c r="AH58" s="134"/>
      <c r="AI58" s="134"/>
      <c r="AJ58" s="134"/>
      <c r="AK58" s="134"/>
      <c r="AL58" s="134"/>
      <c r="AM58" s="134"/>
      <c r="AN58" s="134"/>
      <c r="AR58" s="68"/>
      <c r="AS58" s="68"/>
    </row>
    <row r="59" spans="33:45" ht="12.75">
      <c r="AG59" s="134"/>
      <c r="AH59" s="134"/>
      <c r="AI59" s="134"/>
      <c r="AJ59" s="134"/>
      <c r="AK59" s="134"/>
      <c r="AL59" s="134"/>
      <c r="AM59" s="134"/>
      <c r="AN59" s="134"/>
      <c r="AQ59" s="68"/>
      <c r="AR59" s="68"/>
      <c r="AS59" s="68"/>
    </row>
    <row r="60" spans="33:45" ht="12.75">
      <c r="AG60" s="134"/>
      <c r="AH60" s="134"/>
      <c r="AI60" s="134"/>
      <c r="AJ60" s="134"/>
      <c r="AK60" s="134"/>
      <c r="AL60" s="134"/>
      <c r="AM60" s="134"/>
      <c r="AN60" s="134"/>
      <c r="AQ60" s="68"/>
      <c r="AR60" s="68"/>
      <c r="AS60" s="68"/>
    </row>
    <row r="61" spans="41:45" ht="12.75">
      <c r="AO61" s="68"/>
      <c r="AP61" s="68"/>
      <c r="AQ61" s="68"/>
      <c r="AR61" s="68"/>
      <c r="AS61" s="68"/>
    </row>
  </sheetData>
  <mergeCells count="9">
    <mergeCell ref="A39:E39"/>
    <mergeCell ref="AD3:AF3"/>
    <mergeCell ref="A1:AS1"/>
    <mergeCell ref="AO2:AS2"/>
    <mergeCell ref="AG3:AM3"/>
    <mergeCell ref="A2:AM2"/>
    <mergeCell ref="B3:L3"/>
    <mergeCell ref="M3:Y3"/>
    <mergeCell ref="Z3:AC3"/>
  </mergeCells>
  <printOptions/>
  <pageMargins left="0.75" right="0.75" top="1" bottom="1" header="0.492125985" footer="0.492125985"/>
  <pageSetup fitToWidth="6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INFOWAY</dc:creator>
  <cp:keywords/>
  <dc:description/>
  <cp:lastModifiedBy>tatiana.portela</cp:lastModifiedBy>
  <cp:lastPrinted>2005-12-05T11:01:42Z</cp:lastPrinted>
  <dcterms:created xsi:type="dcterms:W3CDTF">2004-08-24T19:43:25Z</dcterms:created>
  <dcterms:modified xsi:type="dcterms:W3CDTF">2006-01-11T16:02:04Z</dcterms:modified>
  <cp:category/>
  <cp:version/>
  <cp:contentType/>
  <cp:contentStatus/>
</cp:coreProperties>
</file>